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0115" windowHeight="7695" firstSheet="1" activeTab="1"/>
  </bookViews>
  <sheets>
    <sheet name="Приложение 1" sheetId="1" r:id="rId1"/>
    <sheet name="Приложение № 4" sheetId="2" r:id="rId2"/>
    <sheet name="расшифровка по проезду в отпуск" sheetId="3" r:id="rId3"/>
    <sheet name="расшифровка телефон" sheetId="4" r:id="rId4"/>
    <sheet name="расшифровка коммуналка" sheetId="5" r:id="rId5"/>
  </sheets>
  <definedNames/>
  <calcPr fullCalcOnLoad="1"/>
</workbook>
</file>

<file path=xl/sharedStrings.xml><?xml version="1.0" encoding="utf-8"?>
<sst xmlns="http://schemas.openxmlformats.org/spreadsheetml/2006/main" count="895" uniqueCount="446">
  <si>
    <t xml:space="preserve">I. Расчет расходов по подстатье 211 "Заработная плата" </t>
  </si>
  <si>
    <t xml:space="preserve"> N п/п </t>
  </si>
  <si>
    <t xml:space="preserve">Наименование расходов </t>
  </si>
  <si>
    <t xml:space="preserve">Сумма в месяц (согласно штатному расписанию), тыс.руб. </t>
  </si>
  <si>
    <t xml:space="preserve">Количество месяцев </t>
  </si>
  <si>
    <t xml:space="preserve">Сумма, тыс.руб.               (гр.3 х гр.4) </t>
  </si>
  <si>
    <t xml:space="preserve">Оплата по окладам (должностным окладам), ставкам заработной платы </t>
  </si>
  <si>
    <t xml:space="preserve">    N п/п </t>
  </si>
  <si>
    <t xml:space="preserve">Сумма в месяц, тыс.руб. </t>
  </si>
  <si>
    <t xml:space="preserve">Сумма, тыс.руб.             (гр.3 х гр.4) </t>
  </si>
  <si>
    <t xml:space="preserve">Компенсационные выплаты (расшифровать) &lt;**&gt; </t>
  </si>
  <si>
    <t xml:space="preserve">в том числе: </t>
  </si>
  <si>
    <t>доплата за совмещение профессий (должностей)</t>
  </si>
  <si>
    <t>доплата за выполнение дополнительных обязанностей</t>
  </si>
  <si>
    <t>доплата за вредность</t>
  </si>
  <si>
    <t>доплата за ночные часы</t>
  </si>
  <si>
    <t>районный коэффициент</t>
  </si>
  <si>
    <t>северная надбавка</t>
  </si>
  <si>
    <t xml:space="preserve">Стимулирующие выплаты (расшифровать) &lt;**&gt; </t>
  </si>
  <si>
    <t xml:space="preserve"> </t>
  </si>
  <si>
    <t>ежемесячные стимулирующие выплаты руководителю</t>
  </si>
  <si>
    <t>резерв стимулирующих выплат работникам учреждения по приказу руководителя</t>
  </si>
  <si>
    <t xml:space="preserve">    &lt;**&gt; Является итоговой строкой. </t>
  </si>
  <si>
    <t xml:space="preserve">II. Расчет расходов по подстатье 213 "Начисления на выплаты по оплате труда" </t>
  </si>
  <si>
    <t xml:space="preserve">N п/п </t>
  </si>
  <si>
    <t>Примерная сумма в месяц, тыс.руб.</t>
  </si>
  <si>
    <t>Количество месяцев</t>
  </si>
  <si>
    <t xml:space="preserve">Сумма, тыс.руб. (гр.3 х гр.4) </t>
  </si>
  <si>
    <t>Страховые взносы на ФОТ</t>
  </si>
  <si>
    <t>Страховые взносы в ФФОМС (5,1%)</t>
  </si>
  <si>
    <t>Страховые взносы в ФСС (2,9%)</t>
  </si>
  <si>
    <t>Страховые взносы от несчастных случаев на производстве и профессиональных заболеваний (0,2%)</t>
  </si>
  <si>
    <t>ИТОГО</t>
  </si>
  <si>
    <t>х</t>
  </si>
  <si>
    <t xml:space="preserve">III. Расчет расходов по подстатье 212 "Прочие выплаты" </t>
  </si>
  <si>
    <t xml:space="preserve">Место назначения </t>
  </si>
  <si>
    <t xml:space="preserve">Количество командировок </t>
  </si>
  <si>
    <t xml:space="preserve">Количество сотрудников, направляемых в командировку в год </t>
  </si>
  <si>
    <t xml:space="preserve">Количество суток пребывания в командировке </t>
  </si>
  <si>
    <t xml:space="preserve">Сумма, тыс.руб. (гр.4 х гр.5 &lt;*&gt; х гр.6 х 0,3 &lt;*&gt;) </t>
  </si>
  <si>
    <t xml:space="preserve">Суточные при служебных командировках </t>
  </si>
  <si>
    <t>согласно календарному плану и вызовам на соревнования</t>
  </si>
  <si>
    <t>в том числе</t>
  </si>
  <si>
    <t>отделение футбола</t>
  </si>
  <si>
    <t>отделение н/тенниса</t>
  </si>
  <si>
    <t>отделение волейбола</t>
  </si>
  <si>
    <t>отделение тенниса</t>
  </si>
  <si>
    <t xml:space="preserve">Суточные при командировках на курсы повышения квалификации </t>
  </si>
  <si>
    <t>согласно плану проведения курсов</t>
  </si>
  <si>
    <t xml:space="preserve">    &lt;*&gt; Размер суточных в соответствии с действующими на дату составления сметы нормативными документами. </t>
  </si>
  <si>
    <t xml:space="preserve">Место отдыха </t>
  </si>
  <si>
    <t xml:space="preserve">Средняя стоимость проезда в одну сторону, тыс.руб. </t>
  </si>
  <si>
    <t xml:space="preserve">Количество работников, использующих право на компенсацию &lt;*&gt; </t>
  </si>
  <si>
    <t xml:space="preserve">Количество членов семьи, имеющих право на компенсацию &lt;*&gt; </t>
  </si>
  <si>
    <t xml:space="preserve">Сумма, тыс.руб. (гр.4 + гр.5) х гр.3 х 2) </t>
  </si>
  <si>
    <t>по выбору работника</t>
  </si>
  <si>
    <t xml:space="preserve">    &lt;*&gt; Для лиц, работающих в районах Крайнего Севера и приравненных к ним местностях. </t>
  </si>
  <si>
    <t xml:space="preserve">IV. Расчет расходов по подстатье 221 "Услуги связи" </t>
  </si>
  <si>
    <t xml:space="preserve">Единица измерения </t>
  </si>
  <si>
    <t xml:space="preserve">Количество </t>
  </si>
  <si>
    <t xml:space="preserve">Количество платежей в год </t>
  </si>
  <si>
    <t xml:space="preserve">Стоимость за единицу измерения, тыс.руб. </t>
  </si>
  <si>
    <t xml:space="preserve">Сумма, тыс.руб. (гр.4 х гр.5 х гр.6) </t>
  </si>
  <si>
    <t xml:space="preserve">Абонентская оплата </t>
  </si>
  <si>
    <t xml:space="preserve">абонентский номер </t>
  </si>
  <si>
    <t xml:space="preserve">Повременная оплата междугородных, международных и местных телефонных соединений </t>
  </si>
  <si>
    <t xml:space="preserve">мин </t>
  </si>
  <si>
    <t xml:space="preserve">Абонентская оплата за пользование радиоточкой </t>
  </si>
  <si>
    <t xml:space="preserve">радиоточка </t>
  </si>
  <si>
    <t>Оплата абонентского обслуживания электронной отчетности</t>
  </si>
  <si>
    <t>услуга</t>
  </si>
  <si>
    <t xml:space="preserve">Стоимость за единицу, тыс.руб. </t>
  </si>
  <si>
    <t xml:space="preserve">Услуги по пересылке почтовых отправлений </t>
  </si>
  <si>
    <t xml:space="preserve">Оплата почтовых конвертов и марок </t>
  </si>
  <si>
    <t xml:space="preserve">V. Расчет расходов по подстатье 222 "Транспортные услуги" </t>
  </si>
  <si>
    <t xml:space="preserve">Количество человек, направленных в командировки, в год </t>
  </si>
  <si>
    <t xml:space="preserve">Сумма, тыс.руб. (гр.4 х гр.5 х гр.6 х 2) </t>
  </si>
  <si>
    <t xml:space="preserve">Оплата проезда при служебных командировках </t>
  </si>
  <si>
    <t xml:space="preserve">Оплата проезда при командировках на курсы повышения квалификации </t>
  </si>
  <si>
    <t>Оплата проезда обучающихся при выезде на соревнования</t>
  </si>
  <si>
    <t xml:space="preserve">VI. Расчет расходов по подстатье 223 "Коммунальные услуги" </t>
  </si>
  <si>
    <t xml:space="preserve">Количество потребления в год </t>
  </si>
  <si>
    <t xml:space="preserve">Тариф (стоимость за единицу измерения), руб. </t>
  </si>
  <si>
    <t xml:space="preserve">Сумма, тыс.руб. (гр.4 х гр.5/1000) </t>
  </si>
  <si>
    <t xml:space="preserve">Оплата потребления газа &lt;*&gt; </t>
  </si>
  <si>
    <t xml:space="preserve">куб.м </t>
  </si>
  <si>
    <t xml:space="preserve">Оплата потребления электроэнергии </t>
  </si>
  <si>
    <t xml:space="preserve">кВт/час </t>
  </si>
  <si>
    <t xml:space="preserve">Оплата потребления теплоэнергии </t>
  </si>
  <si>
    <t xml:space="preserve">гКал </t>
  </si>
  <si>
    <t xml:space="preserve">Оплата потребления воды </t>
  </si>
  <si>
    <t xml:space="preserve">    &lt;*&gt; Данные представляются в разрезе структурных подразделений учреждения. </t>
  </si>
  <si>
    <t xml:space="preserve">VIII. Расчет расходов по подстатье 225 "Услуги по содержанию имущества" </t>
  </si>
  <si>
    <t xml:space="preserve">Стоимость в соответствии с локальными сметными расчетами, тыс.руб. </t>
  </si>
  <si>
    <t>Примечание</t>
  </si>
  <si>
    <t xml:space="preserve">Оплата договоров на текущий ремонт зданий и сооружений пообъектно (расшифровать) &lt;**&gt; </t>
  </si>
  <si>
    <t>заливка отмостков вокруг здания спорткомплекса в п.Пиндуши</t>
  </si>
  <si>
    <t>внештатный фонд с учетом налогов и материалов</t>
  </si>
  <si>
    <t>гидроизоляция двух душевых кабин</t>
  </si>
  <si>
    <t xml:space="preserve">Оплата договоров на капитальный ремонт зданий и сооружений пообъектно (расшифровать) &lt;**&gt; </t>
  </si>
  <si>
    <t xml:space="preserve">Количество договоров </t>
  </si>
  <si>
    <t xml:space="preserve">Стоимость услуги, тыс.руб. </t>
  </si>
  <si>
    <t xml:space="preserve">Оплата услуг за пусконаладочные работы, техническое обслуживание, ремонт оборудования (расшифровать) &lt;**&gt; </t>
  </si>
  <si>
    <t>ремонт офисной техники</t>
  </si>
  <si>
    <t>ремонт автомобиля</t>
  </si>
  <si>
    <t>огнезащитная обработка</t>
  </si>
  <si>
    <t>зарядка огнетушителей</t>
  </si>
  <si>
    <t xml:space="preserve">Оплата услуг за содержание в чистоте помещений, зданий, дворов, иного имущества (расшифровать) &lt;**&gt; </t>
  </si>
  <si>
    <t xml:space="preserve">Оплата услуг по ремонту инженерных систем и коммуникаций (расшифровать) &lt;**&gt; </t>
  </si>
  <si>
    <t xml:space="preserve">IX. Расчет расходов по подстатье 226 "Прочие услуги" </t>
  </si>
  <si>
    <t xml:space="preserve">Оплата услуг вневедомственной, пожарной охраны (расшифровать) &lt;**&gt; </t>
  </si>
  <si>
    <t xml:space="preserve">Оплата услуг на установку, наладку, эксплуатацию охранной и пожарной сигнализации (расшифровать) &lt;**&gt; </t>
  </si>
  <si>
    <t xml:space="preserve">Оплата услуг на страхование гражданской ответственности владельцев транспортных средств </t>
  </si>
  <si>
    <t xml:space="preserve">Количество человеко-дней </t>
  </si>
  <si>
    <t xml:space="preserve">Стоимость проживания за 1 сутки, тыс.руб. </t>
  </si>
  <si>
    <t xml:space="preserve">Наем жилых помещений при служебных командировках </t>
  </si>
  <si>
    <t>согласно календарному плану и вызовам на соренования</t>
  </si>
  <si>
    <t xml:space="preserve">Наем жилых помещений при командировках на курсы повышения квалификации </t>
  </si>
  <si>
    <t xml:space="preserve">Средняя стоимость за единицу, тыс.руб. </t>
  </si>
  <si>
    <t xml:space="preserve">Оплата услуг в области информационных технологий (приобретение неисключительных (пользовательских) прав на программное обеспечение, включая приобретение и обновление справочно-информационных баз данных (расшифровать) &lt;**&gt; </t>
  </si>
  <si>
    <t>подписка на ИТС</t>
  </si>
  <si>
    <t xml:space="preserve">Приобретение периодической литературы (газеты, журналы) </t>
  </si>
  <si>
    <t xml:space="preserve">Оплата рекламных объявлений </t>
  </si>
  <si>
    <t xml:space="preserve">Изготовление бланков (расшифровать) </t>
  </si>
  <si>
    <t xml:space="preserve">Оплата иных услуг на основании заключаемых договоров, в т.ч. оплата труда внештатных сотрудников </t>
  </si>
  <si>
    <t>медосмотр работников</t>
  </si>
  <si>
    <t>гигиеническая аттестация работников</t>
  </si>
  <si>
    <t xml:space="preserve">XI. Расчет расходов по подстатье 290 "Прочие расходы" </t>
  </si>
  <si>
    <t xml:space="preserve">Остаточная стоимость основных средств, тыс.руб. </t>
  </si>
  <si>
    <t xml:space="preserve">Ставка налога, % </t>
  </si>
  <si>
    <t xml:space="preserve">Сумма исчисленного налога, подлежащего уплате, тыс.руб. (гр.3 х гр.4/100) </t>
  </si>
  <si>
    <t xml:space="preserve">Налог на имущество &lt;*&gt; </t>
  </si>
  <si>
    <t xml:space="preserve">    &lt;*&gt; Данные представляются в разрезе структурных подразделений. </t>
  </si>
  <si>
    <t xml:space="preserve">Площадь земельного участка (кв.м) </t>
  </si>
  <si>
    <t xml:space="preserve">Удельный показатель кадастровой стоимости земель, руб. за кв.м </t>
  </si>
  <si>
    <t xml:space="preserve">Кадастровая стоимость земельного участка, тыс.руб. (гр.3 х гр.4/1000) </t>
  </si>
  <si>
    <t xml:space="preserve">Сумма, тыс.руб. (гр.5 х гр.6/100) </t>
  </si>
  <si>
    <t xml:space="preserve">Земельный налог &lt;*&gt; </t>
  </si>
  <si>
    <t>земельный участок г.Медвежьегорск</t>
  </si>
  <si>
    <t>земельный участок п.Пиндуши</t>
  </si>
  <si>
    <t xml:space="preserve">    &lt;*&gt; Данные представляются в разрезе земельных участков. </t>
  </si>
  <si>
    <t xml:space="preserve">Сумма, тыс.руб. </t>
  </si>
  <si>
    <t>Приоберетение подарочной и сувенирной продукции</t>
  </si>
  <si>
    <t>Оплата за судейство во время проведения соревнований</t>
  </si>
  <si>
    <t>Транспортный налог</t>
  </si>
  <si>
    <t xml:space="preserve">ХII. Расчет расходов по статье 310 "Увеличение стоимости основных средств" </t>
  </si>
  <si>
    <t xml:space="preserve">Средняя стоимость, тыс.руб. </t>
  </si>
  <si>
    <t xml:space="preserve">Приобретение машин, оборудования, инструментов, транспортных средств, инвентаря, библиотечного фонда, медицинского инструментария и прочих основных средств (расшифровать) &lt;**&gt; </t>
  </si>
  <si>
    <t>1.1</t>
  </si>
  <si>
    <t>спортинвентарь для отделения футбола</t>
  </si>
  <si>
    <t>в том числе:</t>
  </si>
  <si>
    <t>футбольные мячи</t>
  </si>
  <si>
    <t>1.2</t>
  </si>
  <si>
    <t>спортинвентарь для отделения настольного тенниса</t>
  </si>
  <si>
    <t>мячи игровые в упаковке</t>
  </si>
  <si>
    <t>1.3</t>
  </si>
  <si>
    <t>спортинвентарь для отделения волейбола</t>
  </si>
  <si>
    <t>мячи игровые</t>
  </si>
  <si>
    <t>1.4</t>
  </si>
  <si>
    <t>спортинвентарь для отделения тенниса</t>
  </si>
  <si>
    <t xml:space="preserve">ХIII. Расчет расходов по статье 340 "Увеличение стоимости" </t>
  </si>
  <si>
    <t xml:space="preserve">Цена за единицу измерения, руб. </t>
  </si>
  <si>
    <t xml:space="preserve">Приобретение мягкого инвентаря, медикаментов, перевязочных средств, посуды, продуктов питания, горюче-смазочных, строительных, хозяйственных материалов, канцелярских принадлежностей и прочих материальных запасов (расшифровать)* </t>
  </si>
  <si>
    <t>прибретение канцелярских товаров</t>
  </si>
  <si>
    <t>бумага офисная</t>
  </si>
  <si>
    <t>шт.</t>
  </si>
  <si>
    <t>бумага для факса</t>
  </si>
  <si>
    <t>папки для подшивки</t>
  </si>
  <si>
    <t>клей ПВА, клей-карандаш</t>
  </si>
  <si>
    <t>штрих-корректор</t>
  </si>
  <si>
    <t>папки-файлы</t>
  </si>
  <si>
    <t>мелкие канцтовары (ручки, карандаши, скобы для степлера, скрепки и т.п.)</t>
  </si>
  <si>
    <t>приобретение составляющих и расходных материалов к оргтехнике</t>
  </si>
  <si>
    <t>картридж</t>
  </si>
  <si>
    <t>внешний жесткий диск</t>
  </si>
  <si>
    <t xml:space="preserve">приобретение моющих и хозяйственных средств </t>
  </si>
  <si>
    <t>мыло хозяйственное</t>
  </si>
  <si>
    <t>мыло туалетное</t>
  </si>
  <si>
    <t>порошок стиральный</t>
  </si>
  <si>
    <t>хлорамин</t>
  </si>
  <si>
    <t>мешки для мусора</t>
  </si>
  <si>
    <t>упак.</t>
  </si>
  <si>
    <t>туалетная бумага</t>
  </si>
  <si>
    <t>рулон</t>
  </si>
  <si>
    <t>перчатки резиновые</t>
  </si>
  <si>
    <t>пара</t>
  </si>
  <si>
    <t>средство чистящее</t>
  </si>
  <si>
    <t>салфетка универсальная</t>
  </si>
  <si>
    <t>набор для мытья пола</t>
  </si>
  <si>
    <t>насадка для швабры</t>
  </si>
  <si>
    <t>приобретение строительных материалов</t>
  </si>
  <si>
    <t>цемент</t>
  </si>
  <si>
    <t>мешок</t>
  </si>
  <si>
    <t>краска половая</t>
  </si>
  <si>
    <t>кг</t>
  </si>
  <si>
    <t>1.5</t>
  </si>
  <si>
    <t>приобретение ГСМ и автозапчастей</t>
  </si>
  <si>
    <t>ГСМ</t>
  </si>
  <si>
    <t>л</t>
  </si>
  <si>
    <t>1.6</t>
  </si>
  <si>
    <t>1.7</t>
  </si>
  <si>
    <t>приобретение мягкого инвентаря</t>
  </si>
  <si>
    <t>спортивная форма для отделения футбола</t>
  </si>
  <si>
    <t>комплект</t>
  </si>
  <si>
    <t>спортивная форма для отделения волейбола</t>
  </si>
  <si>
    <t xml:space="preserve">    При необходимости может быть введено примечание. Расчет других расходов, не включенных в расчет, осуществляется в произвольной форме, при этом итоговая сумма по подстатье расходов должна соответствовать сметному назначению. </t>
  </si>
  <si>
    <t xml:space="preserve"> Руководитель </t>
  </si>
  <si>
    <t>Директор</t>
  </si>
  <si>
    <t>В.Д.Чомаев</t>
  </si>
  <si>
    <t xml:space="preserve">(должность) </t>
  </si>
  <si>
    <t xml:space="preserve">(подпись) </t>
  </si>
  <si>
    <t xml:space="preserve">(расшифровка подписи) </t>
  </si>
  <si>
    <t xml:space="preserve">М.П. </t>
  </si>
  <si>
    <t xml:space="preserve">Главный бухгалтер </t>
  </si>
  <si>
    <t>Страховые взносы на ОПС (22%)</t>
  </si>
  <si>
    <t>бюджет</t>
  </si>
  <si>
    <t>доплата пед.работникам</t>
  </si>
  <si>
    <t>Расчет потребности на компенсацию проезда в отпуск штатным работникам в 2015 году*</t>
  </si>
  <si>
    <t>ФИО работника</t>
  </si>
  <si>
    <t>Справочно</t>
  </si>
  <si>
    <t>Чомаев Вячеслав Даутович</t>
  </si>
  <si>
    <t>Еремина Татьяна Васильевна</t>
  </si>
  <si>
    <t>Коновалов Михаил Ильич</t>
  </si>
  <si>
    <t>Михайлов Василий Васильевич</t>
  </si>
  <si>
    <t>Мелкуева Елена Юрьевна</t>
  </si>
  <si>
    <t>Чомаева Ксения Вячеславовна</t>
  </si>
  <si>
    <t>Яковлева Алена Алексеевна</t>
  </si>
  <si>
    <t>Чомаева Валентина Георгиевна</t>
  </si>
  <si>
    <t>Гладкая Вера Константиновна</t>
  </si>
  <si>
    <t>Пашукова Ирина Юрьевна</t>
  </si>
  <si>
    <t>Моисеев Владимир Алексеевич</t>
  </si>
  <si>
    <t>Меркулов Николай Петрович</t>
  </si>
  <si>
    <t>Шестакова Зинаида Анфияновна</t>
  </si>
  <si>
    <t>Коновалова Наталья Алексеевна</t>
  </si>
  <si>
    <t>В расчет не включены Гладкая Евгения Вячеславовна, Гладкий Вячеслав Сигизмундович, Зубрилова Наталья Валентиновна, Чайников Николай Эдуардович, воспользовавшиеся правом на компенсацию расходов по проезду в отпуск в 2014 году</t>
  </si>
  <si>
    <t>Оплата проезда при командировках административного персонала</t>
  </si>
  <si>
    <t>г.Петрозаводск</t>
  </si>
  <si>
    <t>Оплата проживания обучающихся при выезде на соревнования</t>
  </si>
  <si>
    <t>доступ к электронному изданию</t>
  </si>
  <si>
    <t>Расчет потребности расходов на оплату услуг телефонной связи на 2015 год</t>
  </si>
  <si>
    <t>Местные телефонные соединения</t>
  </si>
  <si>
    <t xml:space="preserve">Стоимость за единицу измерения, руб. </t>
  </si>
  <si>
    <t xml:space="preserve">Сумма, руб.         (гр.3 х гр.4 х гр.5) </t>
  </si>
  <si>
    <t>Внутризоновые телефонные соединения</t>
  </si>
  <si>
    <t xml:space="preserve">Сумма, руб.           (гр.3 х гр.4 х гр.5)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</si>
  <si>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</si>
  <si>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</si>
  <si>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</si>
  <si>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</si>
  <si>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</si>
  <si>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</si>
  <si>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</si>
  <si>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</si>
  <si>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итого за 8 месяцев</t>
  </si>
  <si>
    <t>среднее за 1 месяц</t>
  </si>
  <si>
    <t>среднее на 2015 год</t>
  </si>
  <si>
    <t>среднее на 2015 год с уч.роста тарифа на 5.5%</t>
  </si>
  <si>
    <t>среднее на 2015 год с уч.роста тарифа на 10%</t>
  </si>
  <si>
    <t>Услуги междугородней связи</t>
  </si>
  <si>
    <t xml:space="preserve">Сумма, руб.       (гр.3 х гр.4 х гр.5) </t>
  </si>
  <si>
    <t xml:space="preserve">Сумма, руб.       (гр.4 х гр.5 х гр.6) </t>
  </si>
  <si>
    <t>ВСЕГО РАСХОДОВ</t>
  </si>
  <si>
    <t>Услуги ДВО</t>
  </si>
  <si>
    <t>Интернет выделенный доступ</t>
  </si>
  <si>
    <t>на 2015 год с уч.роста тарифа на 10%</t>
  </si>
  <si>
    <t>Абонентская оплата (тариф не меняется)</t>
  </si>
  <si>
    <t>местные телефонные соединения</t>
  </si>
  <si>
    <t>внутризоновые телефонные соединения</t>
  </si>
  <si>
    <t>междугородние телефонные соединения</t>
  </si>
  <si>
    <t>Расчет потребности расходов на оплату коммунальных услуг на 2015 год</t>
  </si>
  <si>
    <t>Электроэнергия</t>
  </si>
  <si>
    <t>Стоимость за единицу измерения, руб. *</t>
  </si>
  <si>
    <t>сентябрь</t>
  </si>
  <si>
    <t>октябрь</t>
  </si>
  <si>
    <t>ноябрь</t>
  </si>
  <si>
    <t>декабрь</t>
  </si>
  <si>
    <t>итого на год</t>
  </si>
  <si>
    <t>*Стоимость 1 квт.ч определена на основе данных о потреблении за 8 мес.2014 года</t>
  </si>
  <si>
    <t>Водоснабжение и водоотведение</t>
  </si>
  <si>
    <t>Отопление п.Пиндуши</t>
  </si>
  <si>
    <t>Отопление п.Повенец</t>
  </si>
  <si>
    <t>Планируемое потребление на 2015 год, куб.м.</t>
  </si>
  <si>
    <t>Ориентировочное количество куб.м. за 2014 год</t>
  </si>
  <si>
    <t>Количество куб.м. за 2013 год</t>
  </si>
  <si>
    <t>Водоснабжение на 2015 год: 90 куб.м. х 39.16 руб. = 3 524.40 руб.</t>
  </si>
  <si>
    <t>Водоотведение на 2015 год: 90 куб.м. х 35.50 руб. = 3 195.00 руб.</t>
  </si>
  <si>
    <t>ВСЕГО РАСХОДОВ:  617 891.52 руб. + 556 941.83 руб. + 377 593.92 руб. + 3 524.40 руб. + 3 195.00 руб. = 1 559 146.67 руб.</t>
  </si>
  <si>
    <t>Оплата стоков</t>
  </si>
  <si>
    <t>замена 13 оконных блоков на пластико-вые, демонтаж и установка дверей в здании спорткомплекса п.Пиндуши</t>
  </si>
  <si>
    <t>перепланировка и косметический ремонт склада под хозяйственный и спортивный инвентарь</t>
  </si>
  <si>
    <t>косметический ремонт атлетического зала</t>
  </si>
  <si>
    <t>планировка учатка и закладка площадки для пляжного волейбола (эксплуатация спец.машин, работа разнорабочих и стропальщиков, покупка и доставка грунта)</t>
  </si>
  <si>
    <t>планировка площадки, изготовление и установка дополнительного забора, изготовление и установка навеса от осадков, установка 9 уличных тренажеров</t>
  </si>
  <si>
    <t>работа</t>
  </si>
  <si>
    <t>цветной принтер (1 заправка)</t>
  </si>
  <si>
    <t>1 МФУ (4 заправки по 500.00 руб.)</t>
  </si>
  <si>
    <t>заправка картриджей, в том числе:</t>
  </si>
  <si>
    <t>дератизация, дезинсекция помещений</t>
  </si>
  <si>
    <t>сертификат ЭЦП к электронной отчетности</t>
  </si>
  <si>
    <t>журналы учета работы тренера-преподавателя</t>
  </si>
  <si>
    <t>диплом</t>
  </si>
  <si>
    <t>благодарность</t>
  </si>
  <si>
    <t>благодарственные письма</t>
  </si>
  <si>
    <t>разрядные книжки</t>
  </si>
  <si>
    <t>грамоты</t>
  </si>
  <si>
    <t>лицензия на программное обеспечение</t>
  </si>
  <si>
    <t>Аренда абонентского ящика</t>
  </si>
  <si>
    <t>Кол-во</t>
  </si>
  <si>
    <t>оплата за курсы повышения квалификации</t>
  </si>
  <si>
    <t>обучение пожарно-техническому минимуму</t>
  </si>
  <si>
    <t>тех.обслуживание узлов учета тепловой энергии</t>
  </si>
  <si>
    <t>испытания внутреннего противопожарного водопровода</t>
  </si>
  <si>
    <t>проведение спец.оценки условий труда</t>
  </si>
  <si>
    <t>услуги по оформлению земельного участка в п.Повенец</t>
  </si>
  <si>
    <t>остаточная стоимость на 01.10.2014 г.</t>
  </si>
  <si>
    <t xml:space="preserve">Оплата иных налогов и сборов, государственных пошлин, лицензий </t>
  </si>
  <si>
    <t>ракетка теннисная (пара)</t>
  </si>
  <si>
    <t>тумба прыжковая</t>
  </si>
  <si>
    <t>медицинбол</t>
  </si>
  <si>
    <t>барьер легкоатлетический</t>
  </si>
  <si>
    <t>эспандер</t>
  </si>
  <si>
    <t>оборудование для пляжного волейбола</t>
  </si>
  <si>
    <t>табло электронное</t>
  </si>
  <si>
    <t>штора разделительная для зала</t>
  </si>
  <si>
    <t>мячи теннисные в упаковке</t>
  </si>
  <si>
    <t>производственный и хозяйственный инвентарь</t>
  </si>
  <si>
    <t>шкаф для документов</t>
  </si>
  <si>
    <t>стул компьютерный</t>
  </si>
  <si>
    <t>упаковка по 5 пачек</t>
  </si>
  <si>
    <t>папка-конверт</t>
  </si>
  <si>
    <t>упаковка по 100 шт.</t>
  </si>
  <si>
    <t>папка-скоросшиватель</t>
  </si>
  <si>
    <t>бумага цветная</t>
  </si>
  <si>
    <t>упаковка</t>
  </si>
  <si>
    <t>перчатки хлопчатобумажные</t>
  </si>
  <si>
    <t>автозапчасти разные</t>
  </si>
  <si>
    <t>приобретение энергосберегающих лампочек</t>
  </si>
  <si>
    <t>комплект из 10 штук</t>
  </si>
  <si>
    <t>комплект из 13 штук</t>
  </si>
  <si>
    <t>1.8</t>
  </si>
  <si>
    <t>скакалка</t>
  </si>
  <si>
    <t>антенны волейбольные</t>
  </si>
  <si>
    <t>приобретение малого спортивного и прочего инвентаря</t>
  </si>
  <si>
    <t>рамки деревянные</t>
  </si>
  <si>
    <t>Т.В.Еремина</t>
  </si>
  <si>
    <t>Наименование расходов</t>
  </si>
  <si>
    <t xml:space="preserve">Средняя стоимость предоставляемых мер социальной поддержки в месяц, тыс.руб. </t>
  </si>
  <si>
    <t xml:space="preserve">Количество работников, использующих право на меры социальной поддержки &lt;*&gt; </t>
  </si>
  <si>
    <t xml:space="preserve">Сумма, тыс.руб. (гр.3 х гр.4 х гр.5) </t>
  </si>
  <si>
    <t>Меры социальной поддержки педагогическим работникам, работающим и проживающим в сельской местности и поселках городского типа</t>
  </si>
  <si>
    <t>СОГЛАСОВАНО</t>
  </si>
  <si>
    <t>Приложение №1</t>
  </si>
  <si>
    <t>Глава Администрации муниципального образования "Медвежьегорский муниципальный район"</t>
  </si>
  <si>
    <t xml:space="preserve">  к Порядку составления, утверждения и ведения бюджетных смет муниципальных казённых учреждений,  утвержденному  Постановлением главы администрации муниципального образования  "Медвежьегорский муниципальный район"   </t>
  </si>
  <si>
    <t>(наименование должности лица, согласовывающий бюджетную смету учреждения)</t>
  </si>
  <si>
    <t xml:space="preserve">            (подпись)                                       (расшифровка подписи) </t>
  </si>
  <si>
    <t>КОДЫ</t>
  </si>
  <si>
    <t>Форма по ОКУД</t>
  </si>
  <si>
    <t>Дата</t>
  </si>
  <si>
    <t>по ОКПО</t>
  </si>
  <si>
    <t>по Перечню (Реестру)</t>
  </si>
  <si>
    <r>
      <t xml:space="preserve">Распорядитель бюджетных средств     </t>
    </r>
    <r>
      <rPr>
        <b/>
        <sz val="13"/>
        <rFont val="Times New Roman"/>
        <family val="1"/>
      </rPr>
      <t>Администрация муниципального образования "Медвежьегорский муниципальный район"</t>
    </r>
  </si>
  <si>
    <r>
      <t xml:space="preserve">Главный распорядитель бюджетных средств        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Администрация муниципального образования "Медвежьегорский муниципальный район"</t>
    </r>
  </si>
  <si>
    <r>
      <t xml:space="preserve">Наименование бюджета       </t>
    </r>
    <r>
      <rPr>
        <b/>
        <sz val="12"/>
        <rFont val="Times New Roman"/>
        <family val="1"/>
      </rPr>
      <t xml:space="preserve"> </t>
    </r>
    <r>
      <rPr>
        <b/>
        <sz val="13"/>
        <rFont val="Times New Roman"/>
        <family val="1"/>
      </rPr>
      <t xml:space="preserve"> Медвежьегорский муниципальный район</t>
    </r>
  </si>
  <si>
    <t>по ОКАТО</t>
  </si>
  <si>
    <r>
      <t xml:space="preserve">Единица измерения: </t>
    </r>
    <r>
      <rPr>
        <b/>
        <sz val="12"/>
        <rFont val="Times New Roman"/>
        <family val="1"/>
      </rPr>
      <t>руб</t>
    </r>
  </si>
  <si>
    <t>по ОКЕИ</t>
  </si>
  <si>
    <t>Сумма, всего                                       в рублях</t>
  </si>
  <si>
    <t>в том числе по месяцам</t>
  </si>
  <si>
    <t>Наименование показателя</t>
  </si>
  <si>
    <t>Код по бюджетной классификации Российской Федерации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</si>
  <si>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</si>
  <si>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</si>
  <si>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</si>
  <si>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</si>
  <si>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</si>
  <si>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</si>
  <si>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</si>
  <si>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</si>
  <si>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</si>
  <si>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</si>
  <si>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</si>
  <si>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</si>
  <si>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раздел</t>
  </si>
  <si>
    <t>подраздел</t>
  </si>
  <si>
    <t>целевая статья</t>
  </si>
  <si>
    <t>вида расходов</t>
  </si>
  <si>
    <t>КОСГУ</t>
  </si>
  <si>
    <t>Заработная плата</t>
  </si>
  <si>
    <t>007</t>
  </si>
  <si>
    <t>0702</t>
  </si>
  <si>
    <t>111</t>
  </si>
  <si>
    <t>211</t>
  </si>
  <si>
    <t>Прочие выплаты</t>
  </si>
  <si>
    <t>112</t>
  </si>
  <si>
    <t>212</t>
  </si>
  <si>
    <t>Начисления на оплату труда</t>
  </si>
  <si>
    <t>213</t>
  </si>
  <si>
    <t>Услуги связи</t>
  </si>
  <si>
    <t>242</t>
  </si>
  <si>
    <t>221</t>
  </si>
  <si>
    <t>Транспортные услуги</t>
  </si>
  <si>
    <t>222</t>
  </si>
  <si>
    <t>244</t>
  </si>
  <si>
    <t>Коммунальные услуги</t>
  </si>
  <si>
    <t>223</t>
  </si>
  <si>
    <t>Услуги по содержанию имущества</t>
  </si>
  <si>
    <t>225</t>
  </si>
  <si>
    <t>Прочие услуги</t>
  </si>
  <si>
    <t>226</t>
  </si>
  <si>
    <t>Прочие расходы</t>
  </si>
  <si>
    <t>290</t>
  </si>
  <si>
    <t>851</t>
  </si>
  <si>
    <t>852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</si>
  <si>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</si>
  <si>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</si>
  <si>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</si>
  <si>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</si>
  <si>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r>
      <t xml:space="preserve">Итого по коду БК </t>
    </r>
    <r>
      <rPr>
        <b/>
        <sz val="12"/>
        <rFont val="Times New Roman"/>
        <family val="1"/>
      </rPr>
      <t>(по коду раздела)</t>
    </r>
  </si>
  <si>
    <t>Всего страниц</t>
  </si>
  <si>
    <t xml:space="preserve"> Руководитель учреждения                                                                        </t>
  </si>
  <si>
    <t xml:space="preserve">                                                (должность)            (подпись)                  (расшифровка подписи)    </t>
  </si>
  <si>
    <t xml:space="preserve">                                                                                          </t>
  </si>
  <si>
    <r>
      <t xml:space="preserve"> Главный бухгалтер              ___________        </t>
    </r>
    <r>
      <rPr>
        <u val="single"/>
        <sz val="12"/>
        <rFont val="Times New Roman"/>
        <family val="1"/>
      </rPr>
      <t>Еремина Т.В.</t>
    </r>
  </si>
  <si>
    <t xml:space="preserve">                                                (подпись)    (расшифровка подписи)</t>
  </si>
  <si>
    <t xml:space="preserve"> Исполнитель             Главный бухгалтер  ____________________    Т.В.Еремина              (81434) 57257</t>
  </si>
  <si>
    <t xml:space="preserve">                                         (должность)                  (подпись)            (расшифровка подписи)        (телефон)</t>
  </si>
  <si>
    <r>
      <t xml:space="preserve">Получатель бюджетных средств  </t>
    </r>
    <r>
      <rPr>
        <b/>
        <u val="single"/>
        <sz val="12"/>
        <rFont val="Times New Roman"/>
        <family val="1"/>
      </rPr>
      <t>МКОУДОД "Медвежьегорская ДЮСШ № 2"</t>
    </r>
  </si>
  <si>
    <t xml:space="preserve"> (уполномоченное лицо)         Директор      _________________               В.Д.Чомаев    </t>
  </si>
  <si>
    <t xml:space="preserve">«25» декабря 2013 г. № 2066     </t>
  </si>
  <si>
    <t>Доплата педагогическим работникам (7 чел.на 01.01.2015 г.)</t>
  </si>
  <si>
    <t>2 лазерных принтера (1 заправки по 500.00 руб.)</t>
  </si>
  <si>
    <t>внебюджет</t>
  </si>
  <si>
    <t>БЮДЖЕТНАЯ СМЕТА НА 2015 ГОД</t>
  </si>
  <si>
    <t>0402423</t>
  </si>
  <si>
    <t>акарицидная обработка территории</t>
  </si>
  <si>
    <t>Оплата питания обучающихся во время соревнований (тип мероприятий - 01.02.00)</t>
  </si>
  <si>
    <t>Оплата услуг по организации соревнований, в т.ч. оплата взносов за участие в соревнованиях</t>
  </si>
  <si>
    <t xml:space="preserve">_____________________________________ В.А.Карпенко                                                                 </t>
  </si>
  <si>
    <t>брошюратор-переплетчик (оплата задолженности за декабрь 2014 года)</t>
  </si>
  <si>
    <t>0404204</t>
  </si>
  <si>
    <t>от "______" __________________ 201__  г.</t>
  </si>
  <si>
    <t>"____" _________________ 201___ года</t>
  </si>
  <si>
    <t>с изменениями от 10.02.2014 года № 128</t>
  </si>
  <si>
    <t>РАСЧЕТЫ К БЮДЖЕТНОЙ СМЕТЕ (В ЦЕЛОМ ПО УЧРЕЖДЕНИЮ)</t>
  </si>
  <si>
    <t>29 декабря 2014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</si>
</sst>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_ ;[Red]\-#,##0.00\ "/>
    <numFmt numFmtId="167" formatCode="#,##0_ ;[Red]\-#,##0\ "/>
    <numFmt numFmtId="168" formatCode="_(* #,##0.00_);_(* \(#,##0.00\);_(* &quot;-&quot;??_);_(@_)"/>
    <numFmt numFmtId="169" formatCode="0.0000"/>
    <numFmt numFmtId="170" formatCode="#,##0.000"/>
    <numFmt numFmtId="171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52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166" fontId="2" fillId="0" borderId="10" xfId="52" applyNumberFormat="1" applyFont="1" applyBorder="1" applyAlignment="1">
      <alignment horizontal="center" vertical="center" wrapText="1"/>
      <protection/>
    </xf>
    <xf numFmtId="166" fontId="2" fillId="0" borderId="10" xfId="52" applyNumberFormat="1" applyFont="1" applyFill="1" applyBorder="1" applyAlignment="1">
      <alignment horizontal="center" vertical="center" wrapText="1"/>
      <protection/>
    </xf>
    <xf numFmtId="166" fontId="3" fillId="0" borderId="0" xfId="52" applyNumberFormat="1" applyFont="1" applyAlignment="1">
      <alignment wrapText="1"/>
      <protection/>
    </xf>
    <xf numFmtId="0" fontId="3" fillId="0" borderId="0" xfId="52" applyFont="1" applyAlignment="1">
      <alignment wrapText="1"/>
      <protection/>
    </xf>
    <xf numFmtId="0" fontId="3" fillId="0" borderId="0" xfId="52" applyFont="1">
      <alignment/>
      <protection/>
    </xf>
    <xf numFmtId="167" fontId="2" fillId="0" borderId="10" xfId="52" applyNumberFormat="1" applyFont="1" applyBorder="1" applyAlignment="1">
      <alignment horizontal="center" vertical="center" wrapText="1"/>
      <protection/>
    </xf>
    <xf numFmtId="167" fontId="2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wrapText="1"/>
      <protection/>
    </xf>
    <xf numFmtId="2" fontId="3" fillId="0" borderId="10" xfId="52" applyNumberFormat="1" applyFont="1" applyFill="1" applyBorder="1" applyAlignment="1">
      <alignment wrapText="1"/>
      <protection/>
    </xf>
    <xf numFmtId="0" fontId="2" fillId="0" borderId="10" xfId="52" applyFont="1" applyBorder="1" applyAlignment="1">
      <alignment horizontal="center" wrapText="1"/>
      <protection/>
    </xf>
    <xf numFmtId="0" fontId="2" fillId="0" borderId="10" xfId="52" applyFont="1" applyBorder="1" applyAlignment="1">
      <alignment wrapText="1"/>
      <protection/>
    </xf>
    <xf numFmtId="167" fontId="2" fillId="0" borderId="10" xfId="52" applyNumberFormat="1" applyFont="1" applyBorder="1" applyAlignment="1">
      <alignment wrapText="1"/>
      <protection/>
    </xf>
    <xf numFmtId="2" fontId="2" fillId="0" borderId="10" xfId="52" applyNumberFormat="1" applyFont="1" applyFill="1" applyBorder="1" applyAlignment="1">
      <alignment wrapText="1"/>
      <protection/>
    </xf>
    <xf numFmtId="166" fontId="2" fillId="0" borderId="0" xfId="52" applyNumberFormat="1" applyFont="1" applyAlignment="1">
      <alignment wrapText="1"/>
      <protection/>
    </xf>
    <xf numFmtId="0" fontId="2" fillId="0" borderId="0" xfId="52" applyFont="1" applyAlignment="1">
      <alignment wrapText="1"/>
      <protection/>
    </xf>
    <xf numFmtId="0" fontId="2" fillId="0" borderId="0" xfId="52" applyFont="1">
      <alignment/>
      <protection/>
    </xf>
    <xf numFmtId="0" fontId="0" fillId="0" borderId="0" xfId="52" applyFill="1">
      <alignment/>
      <protection/>
    </xf>
    <xf numFmtId="0" fontId="4" fillId="0" borderId="0" xfId="52" applyFont="1" applyAlignment="1">
      <alignment wrapText="1"/>
      <protection/>
    </xf>
    <xf numFmtId="0" fontId="0" fillId="0" borderId="0" xfId="52" applyAlignment="1">
      <alignment wrapText="1"/>
      <protection/>
    </xf>
    <xf numFmtId="167" fontId="2" fillId="0" borderId="10" xfId="52" applyNumberFormat="1" applyFont="1" applyBorder="1" applyAlignment="1">
      <alignment horizontal="center" wrapText="1"/>
      <protection/>
    </xf>
    <xf numFmtId="166" fontId="3" fillId="0" borderId="10" xfId="52" applyNumberFormat="1" applyFont="1" applyBorder="1" applyAlignment="1">
      <alignment wrapText="1"/>
      <protection/>
    </xf>
    <xf numFmtId="2" fontId="3" fillId="0" borderId="10" xfId="52" applyNumberFormat="1" applyFont="1" applyBorder="1" applyAlignment="1">
      <alignment wrapText="1"/>
      <protection/>
    </xf>
    <xf numFmtId="168" fontId="3" fillId="0" borderId="10" xfId="61" applyFont="1" applyBorder="1" applyAlignment="1">
      <alignment wrapText="1"/>
    </xf>
    <xf numFmtId="168" fontId="3" fillId="0" borderId="10" xfId="61" applyFont="1" applyBorder="1" applyAlignment="1">
      <alignment horizontal="right" wrapText="1"/>
    </xf>
    <xf numFmtId="0" fontId="2" fillId="0" borderId="10" xfId="52" applyFont="1" applyBorder="1">
      <alignment/>
      <protection/>
    </xf>
    <xf numFmtId="168" fontId="2" fillId="0" borderId="10" xfId="61" applyFont="1" applyBorder="1" applyAlignment="1">
      <alignment wrapText="1"/>
    </xf>
    <xf numFmtId="2" fontId="2" fillId="0" borderId="10" xfId="52" applyNumberFormat="1" applyFont="1" applyBorder="1">
      <alignment/>
      <protection/>
    </xf>
    <xf numFmtId="0" fontId="3" fillId="0" borderId="10" xfId="52" applyFont="1" applyBorder="1">
      <alignment/>
      <protection/>
    </xf>
    <xf numFmtId="2" fontId="3" fillId="0" borderId="10" xfId="52" applyNumberFormat="1" applyFont="1" applyBorder="1">
      <alignment/>
      <protection/>
    </xf>
    <xf numFmtId="4" fontId="2" fillId="0" borderId="10" xfId="52" applyNumberFormat="1" applyFont="1" applyBorder="1">
      <alignment/>
      <protection/>
    </xf>
    <xf numFmtId="0" fontId="2" fillId="0" borderId="10" xfId="52" applyFont="1" applyBorder="1" applyAlignment="1">
      <alignment horizontal="center"/>
      <protection/>
    </xf>
    <xf numFmtId="0" fontId="2" fillId="0" borderId="0" xfId="52" applyFont="1" applyBorder="1">
      <alignment/>
      <protection/>
    </xf>
    <xf numFmtId="2" fontId="2" fillId="0" borderId="0" xfId="52" applyNumberFormat="1" applyFont="1" applyBorder="1">
      <alignment/>
      <protection/>
    </xf>
    <xf numFmtId="0" fontId="2" fillId="0" borderId="0" xfId="52" applyFont="1" applyBorder="1" applyAlignment="1">
      <alignment horizontal="center"/>
      <protection/>
    </xf>
    <xf numFmtId="4" fontId="2" fillId="0" borderId="0" xfId="52" applyNumberFormat="1" applyFont="1" applyBorder="1">
      <alignment/>
      <protection/>
    </xf>
    <xf numFmtId="43" fontId="2" fillId="0" borderId="10" xfId="52" applyNumberFormat="1" applyFont="1" applyBorder="1" applyAlignment="1">
      <alignment wrapText="1"/>
      <protection/>
    </xf>
    <xf numFmtId="4" fontId="2" fillId="0" borderId="10" xfId="61" applyNumberFormat="1" applyFont="1" applyBorder="1" applyAlignment="1">
      <alignment wrapText="1"/>
    </xf>
    <xf numFmtId="4" fontId="3" fillId="0" borderId="10" xfId="52" applyNumberFormat="1" applyFont="1" applyBorder="1">
      <alignment/>
      <protection/>
    </xf>
    <xf numFmtId="4" fontId="2" fillId="0" borderId="10" xfId="52" applyNumberFormat="1" applyFont="1" applyBorder="1" applyAlignment="1">
      <alignment horizontal="center"/>
      <protection/>
    </xf>
    <xf numFmtId="0" fontId="3" fillId="0" borderId="0" xfId="52" applyFont="1" applyBorder="1" applyAlignment="1">
      <alignment wrapText="1"/>
      <protection/>
    </xf>
    <xf numFmtId="166" fontId="3" fillId="0" borderId="0" xfId="52" applyNumberFormat="1" applyFont="1" applyBorder="1" applyAlignment="1">
      <alignment wrapText="1"/>
      <protection/>
    </xf>
    <xf numFmtId="2" fontId="3" fillId="0" borderId="0" xfId="52" applyNumberFormat="1" applyFont="1" applyBorder="1" applyAlignment="1">
      <alignment wrapText="1"/>
      <protection/>
    </xf>
    <xf numFmtId="168" fontId="3" fillId="0" borderId="0" xfId="61" applyFont="1" applyBorder="1" applyAlignment="1">
      <alignment wrapText="1"/>
    </xf>
    <xf numFmtId="168" fontId="3" fillId="0" borderId="0" xfId="61" applyFont="1" applyBorder="1" applyAlignment="1">
      <alignment horizontal="right" wrapText="1"/>
    </xf>
    <xf numFmtId="168" fontId="2" fillId="0" borderId="0" xfId="61" applyFont="1" applyBorder="1" applyAlignment="1">
      <alignment wrapText="1"/>
    </xf>
    <xf numFmtId="0" fontId="3" fillId="0" borderId="0" xfId="52" applyFont="1" applyBorder="1">
      <alignment/>
      <protection/>
    </xf>
    <xf numFmtId="2" fontId="3" fillId="0" borderId="0" xfId="52" applyNumberFormat="1" applyFont="1" applyBorder="1">
      <alignment/>
      <protection/>
    </xf>
    <xf numFmtId="168" fontId="2" fillId="0" borderId="10" xfId="61" applyFont="1" applyBorder="1" applyAlignment="1">
      <alignment horizontal="right" wrapText="1"/>
    </xf>
    <xf numFmtId="0" fontId="2" fillId="0" borderId="0" xfId="52" applyFont="1" applyBorder="1" applyAlignment="1">
      <alignment wrapText="1"/>
      <protection/>
    </xf>
    <xf numFmtId="43" fontId="2" fillId="0" borderId="0" xfId="52" applyNumberFormat="1" applyFont="1" applyBorder="1" applyAlignment="1">
      <alignment wrapText="1"/>
      <protection/>
    </xf>
    <xf numFmtId="4" fontId="3" fillId="0" borderId="10" xfId="52" applyNumberFormat="1" applyFont="1" applyBorder="1" applyAlignment="1">
      <alignment wrapText="1"/>
      <protection/>
    </xf>
    <xf numFmtId="168" fontId="2" fillId="0" borderId="10" xfId="61" applyFont="1" applyBorder="1" applyAlignment="1">
      <alignment horizontal="center" wrapText="1"/>
    </xf>
    <xf numFmtId="168" fontId="2" fillId="0" borderId="10" xfId="52" applyNumberFormat="1" applyFont="1" applyBorder="1">
      <alignment/>
      <protection/>
    </xf>
    <xf numFmtId="167" fontId="2" fillId="0" borderId="0" xfId="52" applyNumberFormat="1" applyFont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wrapText="1"/>
    </xf>
    <xf numFmtId="0" fontId="6" fillId="0" borderId="0" xfId="52" applyFont="1" applyAlignment="1">
      <alignment horizontal="justify" wrapText="1"/>
      <protection/>
    </xf>
    <xf numFmtId="0" fontId="5" fillId="0" borderId="0" xfId="52" applyFont="1" applyAlignment="1">
      <alignment horizontal="right" wrapText="1"/>
      <protection/>
    </xf>
    <xf numFmtId="0" fontId="5" fillId="0" borderId="0" xfId="52" applyFont="1" applyAlignment="1">
      <alignment horizontal="justify" wrapText="1"/>
      <protection/>
    </xf>
    <xf numFmtId="0" fontId="0" fillId="0" borderId="0" xfId="52" applyAlignment="1">
      <alignment horizontal="right" wrapText="1"/>
      <protection/>
    </xf>
    <xf numFmtId="0" fontId="5" fillId="0" borderId="10" xfId="52" applyFont="1" applyBorder="1" applyAlignment="1">
      <alignment horizontal="center" wrapText="1"/>
      <protection/>
    </xf>
    <xf numFmtId="14" fontId="5" fillId="0" borderId="10" xfId="52" applyNumberFormat="1" applyFont="1" applyBorder="1" applyAlignment="1">
      <alignment horizontal="center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1" xfId="52" applyFont="1" applyBorder="1" applyAlignment="1">
      <alignment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wrapText="1"/>
      <protection/>
    </xf>
    <xf numFmtId="0" fontId="5" fillId="0" borderId="10" xfId="52" applyFont="1" applyBorder="1" applyAlignment="1" applyProtection="1">
      <alignment wrapText="1"/>
      <protection locked="0"/>
    </xf>
    <xf numFmtId="0" fontId="13" fillId="0" borderId="0" xfId="52" applyFont="1" applyAlignment="1">
      <alignment wrapText="1"/>
      <protection/>
    </xf>
    <xf numFmtId="0" fontId="5" fillId="0" borderId="0" xfId="52" applyFont="1" applyAlignment="1">
      <alignment horizontal="justify"/>
      <protection/>
    </xf>
    <xf numFmtId="0" fontId="5" fillId="0" borderId="0" xfId="52" applyFont="1">
      <alignment/>
      <protection/>
    </xf>
    <xf numFmtId="0" fontId="5" fillId="0" borderId="10" xfId="52" applyFont="1" applyBorder="1">
      <alignment/>
      <protection/>
    </xf>
    <xf numFmtId="0" fontId="6" fillId="0" borderId="0" xfId="52" applyFont="1" applyFill="1" applyAlignment="1">
      <alignment horizontal="justify" wrapText="1"/>
      <protection/>
    </xf>
    <xf numFmtId="166" fontId="5" fillId="0" borderId="10" xfId="52" applyNumberFormat="1" applyFont="1" applyFill="1" applyBorder="1" applyAlignment="1">
      <alignment horizontal="right" wrapText="1"/>
      <protection/>
    </xf>
    <xf numFmtId="166" fontId="11" fillId="0" borderId="10" xfId="52" applyNumberFormat="1" applyFont="1" applyFill="1" applyBorder="1" applyAlignment="1">
      <alignment horizontal="right" wrapText="1"/>
      <protection/>
    </xf>
    <xf numFmtId="0" fontId="13" fillId="0" borderId="0" xfId="52" applyFont="1" applyFill="1" applyAlignment="1">
      <alignment wrapText="1"/>
      <protection/>
    </xf>
    <xf numFmtId="0" fontId="5" fillId="0" borderId="0" xfId="52" applyFont="1" applyFill="1">
      <alignment/>
      <protection/>
    </xf>
    <xf numFmtId="0" fontId="3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2" fontId="3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wrapText="1"/>
    </xf>
    <xf numFmtId="169" fontId="3" fillId="0" borderId="10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right" wrapText="1"/>
    </xf>
    <xf numFmtId="49" fontId="2" fillId="0" borderId="14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top" wrapText="1"/>
    </xf>
    <xf numFmtId="170" fontId="3" fillId="0" borderId="10" xfId="0" applyNumberFormat="1" applyFont="1" applyFill="1" applyBorder="1" applyAlignment="1">
      <alignment wrapText="1"/>
    </xf>
    <xf numFmtId="170" fontId="2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70" fontId="2" fillId="0" borderId="10" xfId="0" applyNumberFormat="1" applyFont="1" applyFill="1" applyBorder="1" applyAlignment="1">
      <alignment horizontal="right" vertical="center" wrapText="1"/>
    </xf>
    <xf numFmtId="0" fontId="12" fillId="0" borderId="0" xfId="52" applyFont="1" applyFill="1" applyAlignment="1">
      <alignment horizontal="right" wrapText="1"/>
      <protection/>
    </xf>
    <xf numFmtId="0" fontId="5" fillId="0" borderId="0" xfId="52" applyFont="1" applyAlignment="1">
      <alignment horizontal="center" wrapText="1"/>
      <protection/>
    </xf>
    <xf numFmtId="0" fontId="5" fillId="0" borderId="0" xfId="52" applyFont="1" applyAlignment="1">
      <alignment horizontal="right" wrapText="1"/>
      <protection/>
    </xf>
    <xf numFmtId="49" fontId="5" fillId="0" borderId="15" xfId="52" applyNumberFormat="1" applyFont="1" applyBorder="1" applyAlignment="1">
      <alignment horizontal="center" wrapText="1"/>
      <protection/>
    </xf>
    <xf numFmtId="0" fontId="0" fillId="0" borderId="15" xfId="52" applyBorder="1" applyAlignment="1">
      <alignment wrapText="1"/>
      <protection/>
    </xf>
    <xf numFmtId="0" fontId="5" fillId="0" borderId="0" xfId="52" applyFont="1" applyAlignment="1">
      <alignment horizontal="right" vertical="center" wrapText="1"/>
      <protection/>
    </xf>
    <xf numFmtId="0" fontId="6" fillId="0" borderId="0" xfId="52" applyFont="1" applyAlignment="1">
      <alignment horizontal="right" wrapText="1"/>
      <protection/>
    </xf>
    <xf numFmtId="0" fontId="0" fillId="0" borderId="0" xfId="52" applyAlignment="1">
      <alignment wrapText="1"/>
      <protection/>
    </xf>
    <xf numFmtId="0" fontId="6" fillId="0" borderId="0" xfId="52" applyFont="1" applyBorder="1" applyAlignment="1">
      <alignment horizontal="left" wrapText="1"/>
      <protection/>
    </xf>
    <xf numFmtId="0" fontId="0" fillId="0" borderId="0" xfId="52" applyAlignment="1">
      <alignment horizontal="left" wrapText="1"/>
      <protection/>
    </xf>
    <xf numFmtId="0" fontId="5" fillId="0" borderId="0" xfId="52" applyFont="1" applyAlignment="1">
      <alignment horizontal="justify" wrapText="1"/>
      <protection/>
    </xf>
    <xf numFmtId="0" fontId="0" fillId="0" borderId="0" xfId="52" applyAlignment="1">
      <alignment horizontal="justify" wrapText="1"/>
      <protection/>
    </xf>
    <xf numFmtId="0" fontId="6" fillId="0" borderId="0" xfId="52" applyFont="1" applyAlignment="1">
      <alignment horizontal="justify" wrapText="1"/>
      <protection/>
    </xf>
    <xf numFmtId="0" fontId="7" fillId="0" borderId="0" xfId="52" applyFont="1" applyAlignment="1">
      <alignment wrapText="1"/>
      <protection/>
    </xf>
    <xf numFmtId="0" fontId="5" fillId="0" borderId="0" xfId="52" applyFont="1" applyAlignment="1">
      <alignment wrapText="1"/>
      <protection/>
    </xf>
    <xf numFmtId="0" fontId="5" fillId="0" borderId="14" xfId="52" applyFont="1" applyBorder="1" applyAlignment="1">
      <alignment horizontal="center" wrapText="1"/>
      <protection/>
    </xf>
    <xf numFmtId="0" fontId="5" fillId="0" borderId="13" xfId="52" applyFont="1" applyBorder="1" applyAlignment="1">
      <alignment horizontal="center" wrapText="1"/>
      <protection/>
    </xf>
    <xf numFmtId="0" fontId="5" fillId="0" borderId="10" xfId="52" applyFont="1" applyBorder="1" applyAlignment="1">
      <alignment horizontal="center" wrapText="1"/>
      <protection/>
    </xf>
    <xf numFmtId="0" fontId="0" fillId="0" borderId="10" xfId="52" applyBorder="1" applyAlignment="1">
      <alignment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4" xfId="52" applyFont="1" applyBorder="1" applyAlignment="1" applyProtection="1">
      <alignment horizontal="center" vertical="center" wrapText="1"/>
      <protection locked="0"/>
    </xf>
    <xf numFmtId="0" fontId="0" fillId="0" borderId="12" xfId="52" applyBorder="1" applyAlignment="1">
      <alignment horizontal="center" vertical="center" wrapText="1"/>
      <protection/>
    </xf>
    <xf numFmtId="0" fontId="0" fillId="0" borderId="13" xfId="52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0" fillId="0" borderId="12" xfId="52" applyFill="1" applyBorder="1" applyAlignment="1">
      <alignment horizontal="center" vertical="center" wrapText="1"/>
      <protection/>
    </xf>
    <xf numFmtId="0" fontId="0" fillId="0" borderId="13" xfId="52" applyFill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top" wrapText="1"/>
      <protection/>
    </xf>
    <xf numFmtId="0" fontId="5" fillId="0" borderId="16" xfId="52" applyFont="1" applyBorder="1" applyAlignment="1">
      <alignment horizontal="center" vertical="top" wrapText="1"/>
      <protection/>
    </xf>
    <xf numFmtId="0" fontId="5" fillId="0" borderId="17" xfId="52" applyFont="1" applyBorder="1" applyAlignment="1">
      <alignment horizontal="center" vertical="top" wrapText="1"/>
      <protection/>
    </xf>
    <xf numFmtId="0" fontId="5" fillId="0" borderId="0" xfId="52" applyFont="1" applyAlignment="1">
      <alignment horizontal="justify"/>
      <protection/>
    </xf>
    <xf numFmtId="0" fontId="5" fillId="0" borderId="0" xfId="52" applyFont="1" applyAlignment="1">
      <alignment/>
      <protection/>
    </xf>
    <xf numFmtId="0" fontId="5" fillId="0" borderId="0" xfId="52" applyFont="1" applyAlignment="1">
      <alignment horizontal="left"/>
      <protection/>
    </xf>
    <xf numFmtId="0" fontId="12" fillId="0" borderId="0" xfId="52" applyFont="1" applyFill="1" applyAlignment="1">
      <alignment horizontal="right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2" fillId="0" borderId="0" xfId="52" applyFont="1" applyFill="1" applyAlignment="1">
      <alignment horizontal="right" vertical="center" wrapText="1"/>
      <protection/>
    </xf>
    <xf numFmtId="0" fontId="3" fillId="0" borderId="0" xfId="52" applyFont="1" applyFill="1" applyAlignment="1">
      <alignment horizontal="right" wrapText="1"/>
      <protection/>
    </xf>
    <xf numFmtId="0" fontId="4" fillId="0" borderId="0" xfId="52" applyFont="1" applyAlignment="1">
      <alignment horizontal="center"/>
      <protection/>
    </xf>
    <xf numFmtId="0" fontId="0" fillId="0" borderId="0" xfId="52" applyFont="1" applyAlignment="1">
      <alignment horizontal="left"/>
      <protection/>
    </xf>
    <xf numFmtId="0" fontId="0" fillId="0" borderId="0" xfId="52" applyAlignment="1">
      <alignment horizontal="left"/>
      <protection/>
    </xf>
    <xf numFmtId="0" fontId="3" fillId="0" borderId="0" xfId="52" applyFont="1" applyAlignment="1">
      <alignment horizontal="left" vertical="center" wrapText="1"/>
      <protection/>
    </xf>
    <xf numFmtId="166" fontId="2" fillId="0" borderId="14" xfId="52" applyNumberFormat="1" applyFont="1" applyBorder="1" applyAlignment="1">
      <alignment horizontal="center" vertical="center" wrapText="1"/>
      <protection/>
    </xf>
    <xf numFmtId="166" fontId="2" fillId="0" borderId="12" xfId="52" applyNumberFormat="1" applyFont="1" applyBorder="1" applyAlignment="1">
      <alignment horizontal="center" vertical="center" wrapText="1"/>
      <protection/>
    </xf>
    <xf numFmtId="166" fontId="2" fillId="0" borderId="13" xfId="52" applyNumberFormat="1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166" fontId="2" fillId="0" borderId="10" xfId="52" applyNumberFormat="1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3" fillId="0" borderId="19" xfId="52" applyFont="1" applyBorder="1" applyAlignment="1">
      <alignment horizontal="left"/>
      <protection/>
    </xf>
    <xf numFmtId="166" fontId="2" fillId="0" borderId="0" xfId="52" applyNumberFormat="1" applyFont="1" applyBorder="1" applyAlignment="1">
      <alignment horizontal="center" vertical="center" wrapText="1"/>
      <protection/>
    </xf>
    <xf numFmtId="3" fontId="3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zoomScale="70" zoomScaleNormal="70" zoomScalePageLayoutView="0" workbookViewId="0" topLeftCell="B6">
      <selection activeCell="S9" sqref="S9:S17"/>
    </sheetView>
  </sheetViews>
  <sheetFormatPr defaultColWidth="9.140625" defaultRowHeight="12.75"/>
  <cols>
    <col min="1" max="1" width="30.421875" style="9" customWidth="1"/>
    <col min="2" max="2" width="8.00390625" style="9" customWidth="1"/>
    <col min="3" max="3" width="8.57421875" style="9" customWidth="1"/>
    <col min="4" max="4" width="13.7109375" style="9" customWidth="1"/>
    <col min="5" max="5" width="11.7109375" style="9" customWidth="1"/>
    <col min="6" max="6" width="9.140625" style="9" customWidth="1"/>
    <col min="7" max="7" width="17.7109375" style="27" customWidth="1"/>
    <col min="8" max="19" width="16.28125" style="9" customWidth="1"/>
    <col min="20" max="16384" width="9.140625" style="9" customWidth="1"/>
  </cols>
  <sheetData>
    <row r="1" spans="1:19" ht="15.75" customHeight="1">
      <c r="A1" s="122" t="s">
        <v>350</v>
      </c>
      <c r="B1" s="122"/>
      <c r="C1" s="122"/>
      <c r="D1" s="122"/>
      <c r="E1" s="122"/>
      <c r="F1" s="66"/>
      <c r="G1" s="82"/>
      <c r="H1" s="67"/>
      <c r="I1" s="67"/>
      <c r="J1" s="67"/>
      <c r="K1" s="67"/>
      <c r="L1" s="67"/>
      <c r="M1" s="67"/>
      <c r="N1" s="67"/>
      <c r="O1" s="123" t="s">
        <v>351</v>
      </c>
      <c r="P1" s="123"/>
      <c r="Q1" s="123"/>
      <c r="R1" s="123"/>
      <c r="S1" s="123"/>
    </row>
    <row r="2" spans="1:19" ht="27.75" customHeight="1">
      <c r="A2" s="124" t="s">
        <v>352</v>
      </c>
      <c r="B2" s="124"/>
      <c r="C2" s="124"/>
      <c r="D2" s="124"/>
      <c r="E2" s="124"/>
      <c r="F2" s="125"/>
      <c r="G2" s="125"/>
      <c r="H2" s="67"/>
      <c r="I2" s="67"/>
      <c r="J2" s="67"/>
      <c r="K2" s="67"/>
      <c r="L2" s="67"/>
      <c r="M2" s="67"/>
      <c r="N2" s="67"/>
      <c r="O2" s="126" t="s">
        <v>353</v>
      </c>
      <c r="P2" s="127"/>
      <c r="Q2" s="127"/>
      <c r="R2" s="127"/>
      <c r="S2" s="127"/>
    </row>
    <row r="3" spans="1:19" ht="23.25" customHeight="1">
      <c r="A3" s="122" t="s">
        <v>354</v>
      </c>
      <c r="B3" s="122"/>
      <c r="C3" s="122"/>
      <c r="D3" s="122"/>
      <c r="E3" s="122"/>
      <c r="F3" s="128"/>
      <c r="G3" s="128"/>
      <c r="H3" s="67"/>
      <c r="I3" s="67"/>
      <c r="J3" s="67"/>
      <c r="K3" s="67"/>
      <c r="L3" s="67"/>
      <c r="M3" s="67"/>
      <c r="N3" s="67"/>
      <c r="O3" s="127"/>
      <c r="P3" s="127"/>
      <c r="Q3" s="127"/>
      <c r="R3" s="127"/>
      <c r="S3" s="127"/>
    </row>
    <row r="4" spans="1:19" ht="32.25" customHeight="1">
      <c r="A4" s="129" t="s">
        <v>438</v>
      </c>
      <c r="B4" s="129"/>
      <c r="C4" s="129"/>
      <c r="D4" s="129"/>
      <c r="E4" s="129"/>
      <c r="F4" s="130"/>
      <c r="G4" s="82"/>
      <c r="H4" s="67"/>
      <c r="I4" s="67"/>
      <c r="J4" s="67"/>
      <c r="K4" s="67"/>
      <c r="L4" s="67"/>
      <c r="M4" s="67"/>
      <c r="N4" s="67"/>
      <c r="O4" s="123" t="s">
        <v>429</v>
      </c>
      <c r="P4" s="123"/>
      <c r="Q4" s="123"/>
      <c r="R4" s="123"/>
      <c r="S4" s="123"/>
    </row>
    <row r="5" spans="1:19" ht="17.25" customHeight="1">
      <c r="A5" s="131" t="s">
        <v>355</v>
      </c>
      <c r="B5" s="131"/>
      <c r="C5" s="131"/>
      <c r="D5" s="131"/>
      <c r="E5" s="131"/>
      <c r="F5" s="132"/>
      <c r="G5" s="82"/>
      <c r="H5" s="67"/>
      <c r="I5" s="67"/>
      <c r="J5" s="67"/>
      <c r="K5" s="67"/>
      <c r="L5" s="67"/>
      <c r="M5" s="67"/>
      <c r="N5" s="67"/>
      <c r="O5" s="69"/>
      <c r="P5" s="69"/>
      <c r="Q5" s="69"/>
      <c r="R5" s="69"/>
      <c r="S5" s="69"/>
    </row>
    <row r="6" spans="1:19" ht="22.5" customHeight="1">
      <c r="A6" s="122"/>
      <c r="B6" s="122"/>
      <c r="C6" s="122"/>
      <c r="D6" s="122"/>
      <c r="E6" s="122"/>
      <c r="F6" s="66"/>
      <c r="G6" s="82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19" ht="1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</row>
    <row r="8" spans="1:19" ht="15.75">
      <c r="A8" s="68"/>
      <c r="B8" s="68"/>
      <c r="C8" s="68"/>
      <c r="D8" s="68"/>
      <c r="E8" s="68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68"/>
      <c r="R8" s="68"/>
      <c r="S8" s="70" t="s">
        <v>356</v>
      </c>
    </row>
    <row r="9" spans="1:19" ht="32.25">
      <c r="A9" s="134" t="s">
        <v>433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67"/>
      <c r="N9" s="67"/>
      <c r="O9" s="67"/>
      <c r="P9" s="67"/>
      <c r="Q9" s="67"/>
      <c r="R9" s="67" t="s">
        <v>357</v>
      </c>
      <c r="S9" s="70">
        <v>501012</v>
      </c>
    </row>
    <row r="10" spans="1:19" ht="31.5" customHeight="1">
      <c r="A10" s="134" t="s">
        <v>441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67"/>
      <c r="N10" s="67"/>
      <c r="O10" s="67"/>
      <c r="P10" s="67"/>
      <c r="Q10" s="67"/>
      <c r="R10" s="67" t="s">
        <v>358</v>
      </c>
      <c r="S10" s="71"/>
    </row>
    <row r="11" spans="1:19" ht="15.75">
      <c r="A11" s="68"/>
      <c r="B11" s="68"/>
      <c r="C11" s="68"/>
      <c r="D11" s="68"/>
      <c r="E11" s="68"/>
      <c r="F11" s="131"/>
      <c r="G11" s="131"/>
      <c r="H11" s="131"/>
      <c r="I11" s="131"/>
      <c r="J11" s="68"/>
      <c r="K11" s="131"/>
      <c r="L11" s="131"/>
      <c r="M11" s="131"/>
      <c r="N11" s="131"/>
      <c r="O11" s="131"/>
      <c r="P11" s="67"/>
      <c r="Q11" s="67"/>
      <c r="R11" s="67" t="s">
        <v>359</v>
      </c>
      <c r="S11" s="70">
        <v>13507539</v>
      </c>
    </row>
    <row r="12" spans="1:19" ht="18.75" customHeight="1">
      <c r="A12" s="135" t="s">
        <v>427</v>
      </c>
      <c r="B12" s="135"/>
      <c r="C12" s="135"/>
      <c r="D12" s="135"/>
      <c r="E12" s="135"/>
      <c r="F12" s="135"/>
      <c r="G12" s="135"/>
      <c r="H12" s="135"/>
      <c r="I12" s="135"/>
      <c r="J12" s="135"/>
      <c r="K12" s="67"/>
      <c r="L12" s="67"/>
      <c r="M12" s="67"/>
      <c r="N12" s="67"/>
      <c r="O12" s="67"/>
      <c r="P12" s="67"/>
      <c r="Q12" s="123" t="s">
        <v>360</v>
      </c>
      <c r="R12" s="123"/>
      <c r="S12" s="70"/>
    </row>
    <row r="13" spans="1:19" ht="27" customHeight="1">
      <c r="A13" s="135" t="s">
        <v>361</v>
      </c>
      <c r="B13" s="135"/>
      <c r="C13" s="135"/>
      <c r="D13" s="135"/>
      <c r="E13" s="135"/>
      <c r="F13" s="135"/>
      <c r="G13" s="135"/>
      <c r="H13" s="135"/>
      <c r="I13" s="135"/>
      <c r="J13" s="135"/>
      <c r="K13" s="67"/>
      <c r="L13" s="67"/>
      <c r="M13" s="67"/>
      <c r="N13" s="67"/>
      <c r="O13" s="67"/>
      <c r="P13" s="67"/>
      <c r="Q13" s="123" t="s">
        <v>360</v>
      </c>
      <c r="R13" s="123"/>
      <c r="S13" s="136"/>
    </row>
    <row r="14" spans="1:19" ht="22.5" customHeight="1">
      <c r="A14" s="135" t="s">
        <v>362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67"/>
      <c r="N14" s="67"/>
      <c r="O14" s="67"/>
      <c r="P14" s="67"/>
      <c r="Q14" s="123" t="s">
        <v>360</v>
      </c>
      <c r="R14" s="123"/>
      <c r="S14" s="137"/>
    </row>
    <row r="15" spans="1:19" ht="15.75">
      <c r="A15" s="135" t="s">
        <v>363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67"/>
      <c r="N15" s="67"/>
      <c r="O15" s="67"/>
      <c r="P15" s="67"/>
      <c r="Q15" s="67"/>
      <c r="R15" s="67" t="s">
        <v>364</v>
      </c>
      <c r="S15" s="70">
        <v>86624155</v>
      </c>
    </row>
    <row r="16" spans="1:19" ht="15.75" customHeight="1">
      <c r="A16" s="135" t="s">
        <v>365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1"/>
      <c r="M16" s="131"/>
      <c r="N16" s="131"/>
      <c r="O16" s="131"/>
      <c r="P16" s="131"/>
      <c r="Q16" s="67"/>
      <c r="R16" s="123" t="s">
        <v>366</v>
      </c>
      <c r="S16" s="138">
        <v>383</v>
      </c>
    </row>
    <row r="17" spans="1:19" ht="15.75">
      <c r="A17" s="68"/>
      <c r="B17" s="122"/>
      <c r="C17" s="122"/>
      <c r="D17" s="122"/>
      <c r="E17" s="122"/>
      <c r="F17" s="122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67"/>
      <c r="R17" s="123"/>
      <c r="S17" s="139"/>
    </row>
    <row r="18" spans="1:19" ht="15.75" customHeight="1">
      <c r="A18" s="68"/>
      <c r="B18" s="122"/>
      <c r="C18" s="122"/>
      <c r="D18" s="122"/>
      <c r="E18" s="122"/>
      <c r="F18" s="122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68"/>
      <c r="R18" s="68"/>
      <c r="S18" s="68"/>
    </row>
    <row r="19" spans="1:19" ht="15.75">
      <c r="A19" s="70"/>
      <c r="B19" s="145"/>
      <c r="C19" s="145"/>
      <c r="D19" s="145"/>
      <c r="E19" s="145"/>
      <c r="F19" s="145"/>
      <c r="G19" s="146" t="s">
        <v>367</v>
      </c>
      <c r="H19" s="149" t="s">
        <v>368</v>
      </c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1"/>
    </row>
    <row r="20" spans="1:19" ht="31.5" customHeight="1">
      <c r="A20" s="138" t="s">
        <v>369</v>
      </c>
      <c r="B20" s="145" t="s">
        <v>370</v>
      </c>
      <c r="C20" s="145"/>
      <c r="D20" s="145"/>
      <c r="E20" s="145"/>
      <c r="F20" s="145"/>
      <c r="G20" s="147"/>
      <c r="H20" s="142" t="s">
        <v>371</v>
      </c>
      <c r="I20" s="142" t="s">
        <v>372</v>
      </c>
      <c r="J20" s="142" t="s">
        <v>373</v>
      </c>
      <c r="K20" s="142" t="s">
        <v>374</v>
      </c>
      <c r="L20" s="142" t="s">
        <v>375</v>
      </c>
      <c r="M20" s="142" t="s">
        <v>376</v>
      </c>
      <c r="N20" s="142" t="s">
        <v>377</v>
      </c>
      <c r="O20" s="142" t="s">
        <v>378</v>
      </c>
      <c r="P20" s="142" t="s">
        <v>379</v>
      </c>
      <c r="Q20" s="142" t="s">
        <v>380</v>
      </c>
      <c r="R20" s="142" t="s">
        <v>381</v>
      </c>
      <c r="S20" s="142" t="s">
        <v>382</v>
      </c>
    </row>
    <row r="21" spans="1:19" ht="31.5">
      <c r="A21" s="138"/>
      <c r="B21" s="72" t="s">
        <v>383</v>
      </c>
      <c r="C21" s="72" t="s">
        <v>384</v>
      </c>
      <c r="D21" s="72" t="s">
        <v>385</v>
      </c>
      <c r="E21" s="72" t="s">
        <v>386</v>
      </c>
      <c r="F21" s="72" t="s">
        <v>387</v>
      </c>
      <c r="G21" s="148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</row>
    <row r="22" spans="1:19" ht="12.75" customHeight="1">
      <c r="A22" s="140">
        <v>1</v>
      </c>
      <c r="B22" s="140">
        <v>3</v>
      </c>
      <c r="C22" s="140">
        <v>4</v>
      </c>
      <c r="D22" s="140">
        <v>5</v>
      </c>
      <c r="E22" s="140">
        <v>6</v>
      </c>
      <c r="F22" s="140">
        <v>7</v>
      </c>
      <c r="G22" s="141">
        <v>8</v>
      </c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</row>
    <row r="23" spans="1:19" ht="12.75" customHeight="1">
      <c r="A23" s="140"/>
      <c r="B23" s="140"/>
      <c r="C23" s="140"/>
      <c r="D23" s="140"/>
      <c r="E23" s="140"/>
      <c r="F23" s="140"/>
      <c r="G23" s="141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</row>
    <row r="24" spans="1:19" ht="21" customHeight="1">
      <c r="A24" s="73" t="s">
        <v>388</v>
      </c>
      <c r="B24" s="74" t="s">
        <v>389</v>
      </c>
      <c r="C24" s="74" t="s">
        <v>390</v>
      </c>
      <c r="D24" s="74" t="s">
        <v>434</v>
      </c>
      <c r="E24" s="74" t="s">
        <v>391</v>
      </c>
      <c r="F24" s="74" t="s">
        <v>392</v>
      </c>
      <c r="G24" s="83">
        <v>4106338</v>
      </c>
      <c r="H24" s="75">
        <v>357073</v>
      </c>
      <c r="I24" s="75">
        <v>357073</v>
      </c>
      <c r="J24" s="75">
        <v>357073</v>
      </c>
      <c r="K24" s="75">
        <v>357073</v>
      </c>
      <c r="L24" s="75">
        <v>357073</v>
      </c>
      <c r="M24" s="75">
        <v>357073</v>
      </c>
      <c r="N24" s="75">
        <v>518840</v>
      </c>
      <c r="O24" s="75">
        <v>195300</v>
      </c>
      <c r="P24" s="75">
        <v>357073</v>
      </c>
      <c r="Q24" s="75">
        <v>357073</v>
      </c>
      <c r="R24" s="75">
        <v>357073</v>
      </c>
      <c r="S24" s="75">
        <v>178541</v>
      </c>
    </row>
    <row r="25" spans="1:19" ht="21" customHeight="1">
      <c r="A25" s="73" t="s">
        <v>396</v>
      </c>
      <c r="B25" s="74" t="s">
        <v>389</v>
      </c>
      <c r="C25" s="74" t="s">
        <v>390</v>
      </c>
      <c r="D25" s="74" t="s">
        <v>434</v>
      </c>
      <c r="E25" s="74" t="s">
        <v>391</v>
      </c>
      <c r="F25" s="74" t="s">
        <v>397</v>
      </c>
      <c r="G25" s="83">
        <v>1008267</v>
      </c>
      <c r="H25" s="75">
        <v>107836</v>
      </c>
      <c r="I25" s="75">
        <v>107836</v>
      </c>
      <c r="J25" s="75">
        <v>107836</v>
      </c>
      <c r="K25" s="75">
        <v>107836</v>
      </c>
      <c r="L25" s="75">
        <v>107836</v>
      </c>
      <c r="M25" s="75">
        <v>107836</v>
      </c>
      <c r="N25" s="75">
        <v>156690</v>
      </c>
      <c r="O25" s="75">
        <v>58980</v>
      </c>
      <c r="P25" s="75">
        <v>107836</v>
      </c>
      <c r="Q25" s="75">
        <v>37745</v>
      </c>
      <c r="R25" s="75">
        <v>0</v>
      </c>
      <c r="S25" s="75">
        <v>0</v>
      </c>
    </row>
    <row r="26" spans="1:19" ht="21" customHeight="1">
      <c r="A26" s="73" t="s">
        <v>393</v>
      </c>
      <c r="B26" s="74" t="s">
        <v>389</v>
      </c>
      <c r="C26" s="74" t="s">
        <v>390</v>
      </c>
      <c r="D26" s="74" t="s">
        <v>434</v>
      </c>
      <c r="E26" s="74" t="s">
        <v>394</v>
      </c>
      <c r="F26" s="74" t="s">
        <v>395</v>
      </c>
      <c r="G26" s="83">
        <v>70700</v>
      </c>
      <c r="H26" s="75">
        <v>2700</v>
      </c>
      <c r="I26" s="75">
        <v>2500</v>
      </c>
      <c r="J26" s="75">
        <v>2500</v>
      </c>
      <c r="K26" s="75">
        <v>5500</v>
      </c>
      <c r="L26" s="75">
        <v>2500</v>
      </c>
      <c r="M26" s="75">
        <v>0</v>
      </c>
      <c r="N26" s="75">
        <v>25000</v>
      </c>
      <c r="O26" s="75">
        <v>25000</v>
      </c>
      <c r="P26" s="75">
        <v>0</v>
      </c>
      <c r="Q26" s="75">
        <v>2500</v>
      </c>
      <c r="R26" s="75">
        <v>2500</v>
      </c>
      <c r="S26" s="75">
        <v>0</v>
      </c>
    </row>
    <row r="27" spans="1:19" ht="21" customHeight="1">
      <c r="A27" s="73" t="s">
        <v>401</v>
      </c>
      <c r="B27" s="74" t="s">
        <v>389</v>
      </c>
      <c r="C27" s="74" t="s">
        <v>390</v>
      </c>
      <c r="D27" s="74" t="s">
        <v>434</v>
      </c>
      <c r="E27" s="74" t="s">
        <v>394</v>
      </c>
      <c r="F27" s="74" t="s">
        <v>402</v>
      </c>
      <c r="G27" s="83">
        <v>26400</v>
      </c>
      <c r="H27" s="75">
        <v>2400</v>
      </c>
      <c r="I27" s="75">
        <v>4400</v>
      </c>
      <c r="J27" s="75">
        <v>4400</v>
      </c>
      <c r="K27" s="75">
        <v>4400</v>
      </c>
      <c r="L27" s="75">
        <v>4400</v>
      </c>
      <c r="M27" s="75">
        <v>0</v>
      </c>
      <c r="N27" s="75">
        <v>0</v>
      </c>
      <c r="O27" s="75">
        <v>0</v>
      </c>
      <c r="P27" s="75">
        <v>0</v>
      </c>
      <c r="Q27" s="75">
        <v>4400</v>
      </c>
      <c r="R27" s="75">
        <v>2000</v>
      </c>
      <c r="S27" s="75">
        <v>0</v>
      </c>
    </row>
    <row r="28" spans="1:19" ht="21" customHeight="1">
      <c r="A28" s="73" t="s">
        <v>408</v>
      </c>
      <c r="B28" s="74" t="s">
        <v>389</v>
      </c>
      <c r="C28" s="74" t="s">
        <v>390</v>
      </c>
      <c r="D28" s="74" t="s">
        <v>434</v>
      </c>
      <c r="E28" s="74" t="s">
        <v>394</v>
      </c>
      <c r="F28" s="74" t="s">
        <v>409</v>
      </c>
      <c r="G28" s="83">
        <v>29150</v>
      </c>
      <c r="H28" s="75">
        <v>3525</v>
      </c>
      <c r="I28" s="75">
        <v>3525</v>
      </c>
      <c r="J28" s="75">
        <v>3525</v>
      </c>
      <c r="K28" s="75">
        <v>3525</v>
      </c>
      <c r="L28" s="75">
        <v>8000</v>
      </c>
      <c r="M28" s="75">
        <v>0</v>
      </c>
      <c r="N28" s="75">
        <v>0</v>
      </c>
      <c r="O28" s="75">
        <v>0</v>
      </c>
      <c r="P28" s="75">
        <v>0</v>
      </c>
      <c r="Q28" s="75">
        <v>3525</v>
      </c>
      <c r="R28" s="75">
        <v>3525</v>
      </c>
      <c r="S28" s="75">
        <v>0</v>
      </c>
    </row>
    <row r="29" spans="1:19" ht="21" customHeight="1">
      <c r="A29" s="73" t="s">
        <v>398</v>
      </c>
      <c r="B29" s="74" t="s">
        <v>389</v>
      </c>
      <c r="C29" s="74" t="s">
        <v>390</v>
      </c>
      <c r="D29" s="74" t="s">
        <v>434</v>
      </c>
      <c r="E29" s="74" t="s">
        <v>399</v>
      </c>
      <c r="F29" s="74" t="s">
        <v>400</v>
      </c>
      <c r="G29" s="83">
        <v>35000</v>
      </c>
      <c r="H29" s="75">
        <v>2850</v>
      </c>
      <c r="I29" s="75">
        <v>2850</v>
      </c>
      <c r="J29" s="75">
        <v>8050</v>
      </c>
      <c r="K29" s="75">
        <v>2850</v>
      </c>
      <c r="L29" s="75">
        <v>2500</v>
      </c>
      <c r="M29" s="75">
        <v>1500</v>
      </c>
      <c r="N29" s="75">
        <v>1500</v>
      </c>
      <c r="O29" s="75">
        <v>1500</v>
      </c>
      <c r="P29" s="75">
        <v>2850</v>
      </c>
      <c r="Q29" s="75">
        <v>2850</v>
      </c>
      <c r="R29" s="75">
        <v>2850</v>
      </c>
      <c r="S29" s="75">
        <v>2850</v>
      </c>
    </row>
    <row r="30" spans="1:19" ht="32.25" customHeight="1">
      <c r="A30" s="73" t="s">
        <v>406</v>
      </c>
      <c r="B30" s="74" t="s">
        <v>389</v>
      </c>
      <c r="C30" s="74" t="s">
        <v>390</v>
      </c>
      <c r="D30" s="74" t="s">
        <v>434</v>
      </c>
      <c r="E30" s="74" t="s">
        <v>399</v>
      </c>
      <c r="F30" s="74" t="s">
        <v>407</v>
      </c>
      <c r="G30" s="83">
        <v>4810</v>
      </c>
      <c r="H30" s="75">
        <v>1810</v>
      </c>
      <c r="I30" s="75">
        <v>0</v>
      </c>
      <c r="J30" s="75">
        <v>500</v>
      </c>
      <c r="K30" s="75">
        <v>0</v>
      </c>
      <c r="L30" s="75">
        <v>500</v>
      </c>
      <c r="M30" s="75">
        <v>0</v>
      </c>
      <c r="N30" s="75">
        <v>500</v>
      </c>
      <c r="O30" s="75">
        <v>500</v>
      </c>
      <c r="P30" s="75">
        <v>0</v>
      </c>
      <c r="Q30" s="75">
        <v>500</v>
      </c>
      <c r="R30" s="75">
        <v>0</v>
      </c>
      <c r="S30" s="75">
        <v>500</v>
      </c>
    </row>
    <row r="31" spans="1:19" ht="21" customHeight="1">
      <c r="A31" s="73" t="s">
        <v>408</v>
      </c>
      <c r="B31" s="74" t="s">
        <v>389</v>
      </c>
      <c r="C31" s="74" t="s">
        <v>390</v>
      </c>
      <c r="D31" s="74" t="s">
        <v>434</v>
      </c>
      <c r="E31" s="74" t="s">
        <v>399</v>
      </c>
      <c r="F31" s="74" t="s">
        <v>409</v>
      </c>
      <c r="G31" s="83">
        <v>35000</v>
      </c>
      <c r="H31" s="75">
        <v>0</v>
      </c>
      <c r="I31" s="75">
        <v>0</v>
      </c>
      <c r="J31" s="75">
        <v>35000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</row>
    <row r="32" spans="1:19" ht="21" customHeight="1">
      <c r="A32" s="73" t="s">
        <v>401</v>
      </c>
      <c r="B32" s="74" t="s">
        <v>389</v>
      </c>
      <c r="C32" s="74" t="s">
        <v>390</v>
      </c>
      <c r="D32" s="74" t="s">
        <v>434</v>
      </c>
      <c r="E32" s="74" t="s">
        <v>403</v>
      </c>
      <c r="F32" s="74" t="s">
        <v>402</v>
      </c>
      <c r="G32" s="83">
        <v>60000</v>
      </c>
      <c r="H32" s="75">
        <v>8300</v>
      </c>
      <c r="I32" s="75">
        <v>8700</v>
      </c>
      <c r="J32" s="75">
        <v>8600</v>
      </c>
      <c r="K32" s="75">
        <v>8600</v>
      </c>
      <c r="L32" s="75">
        <v>8600</v>
      </c>
      <c r="M32" s="75">
        <v>0</v>
      </c>
      <c r="N32" s="75">
        <v>0</v>
      </c>
      <c r="O32" s="75">
        <v>0</v>
      </c>
      <c r="P32" s="75">
        <v>0</v>
      </c>
      <c r="Q32" s="75">
        <v>8600</v>
      </c>
      <c r="R32" s="75">
        <v>8600</v>
      </c>
      <c r="S32" s="75">
        <v>0</v>
      </c>
    </row>
    <row r="33" spans="1:19" ht="21" customHeight="1">
      <c r="A33" s="73" t="s">
        <v>404</v>
      </c>
      <c r="B33" s="74" t="s">
        <v>389</v>
      </c>
      <c r="C33" s="74" t="s">
        <v>390</v>
      </c>
      <c r="D33" s="74" t="s">
        <v>434</v>
      </c>
      <c r="E33" s="74" t="s">
        <v>403</v>
      </c>
      <c r="F33" s="74" t="s">
        <v>405</v>
      </c>
      <c r="G33" s="83">
        <v>1122000</v>
      </c>
      <c r="H33" s="75">
        <v>182044</v>
      </c>
      <c r="I33" s="75">
        <v>214215</v>
      </c>
      <c r="J33" s="75">
        <v>150084</v>
      </c>
      <c r="K33" s="75">
        <v>111768</v>
      </c>
      <c r="L33" s="75">
        <v>79087</v>
      </c>
      <c r="M33" s="75">
        <v>12664</v>
      </c>
      <c r="N33" s="75">
        <v>6760</v>
      </c>
      <c r="O33" s="75">
        <v>3574</v>
      </c>
      <c r="P33" s="75">
        <v>17233</v>
      </c>
      <c r="Q33" s="75">
        <v>117790</v>
      </c>
      <c r="R33" s="75">
        <v>143488</v>
      </c>
      <c r="S33" s="75">
        <v>83293</v>
      </c>
    </row>
    <row r="34" spans="1:19" ht="33" customHeight="1">
      <c r="A34" s="73" t="s">
        <v>406</v>
      </c>
      <c r="B34" s="74" t="s">
        <v>389</v>
      </c>
      <c r="C34" s="74" t="s">
        <v>390</v>
      </c>
      <c r="D34" s="74" t="s">
        <v>434</v>
      </c>
      <c r="E34" s="74" t="s">
        <v>403</v>
      </c>
      <c r="F34" s="74" t="s">
        <v>407</v>
      </c>
      <c r="G34" s="83">
        <v>47900</v>
      </c>
      <c r="H34" s="75">
        <v>3200</v>
      </c>
      <c r="I34" s="75">
        <v>3200</v>
      </c>
      <c r="J34" s="75">
        <v>3200</v>
      </c>
      <c r="K34" s="75">
        <v>3200</v>
      </c>
      <c r="L34" s="75">
        <v>6200</v>
      </c>
      <c r="M34" s="75">
        <v>9700</v>
      </c>
      <c r="N34" s="75">
        <v>3200</v>
      </c>
      <c r="O34" s="75">
        <v>3200</v>
      </c>
      <c r="P34" s="75">
        <v>3200</v>
      </c>
      <c r="Q34" s="75">
        <v>3200</v>
      </c>
      <c r="R34" s="75">
        <v>3200</v>
      </c>
      <c r="S34" s="75">
        <v>3200</v>
      </c>
    </row>
    <row r="35" spans="1:19" ht="21" customHeight="1">
      <c r="A35" s="73" t="s">
        <v>408</v>
      </c>
      <c r="B35" s="74" t="s">
        <v>389</v>
      </c>
      <c r="C35" s="74" t="s">
        <v>390</v>
      </c>
      <c r="D35" s="74" t="s">
        <v>434</v>
      </c>
      <c r="E35" s="74" t="s">
        <v>403</v>
      </c>
      <c r="F35" s="74" t="s">
        <v>409</v>
      </c>
      <c r="G35" s="83">
        <v>78100</v>
      </c>
      <c r="H35" s="75">
        <v>2000</v>
      </c>
      <c r="I35" s="75">
        <v>2000</v>
      </c>
      <c r="J35" s="75">
        <v>2000</v>
      </c>
      <c r="K35" s="75">
        <v>2000</v>
      </c>
      <c r="L35" s="75">
        <v>60100</v>
      </c>
      <c r="M35" s="75">
        <v>2000</v>
      </c>
      <c r="N35" s="75">
        <v>0</v>
      </c>
      <c r="O35" s="75">
        <v>0</v>
      </c>
      <c r="P35" s="75">
        <v>0</v>
      </c>
      <c r="Q35" s="75">
        <v>0</v>
      </c>
      <c r="R35" s="75">
        <v>4000</v>
      </c>
      <c r="S35" s="75">
        <v>4000</v>
      </c>
    </row>
    <row r="36" spans="1:19" ht="21" customHeight="1">
      <c r="A36" s="73" t="s">
        <v>408</v>
      </c>
      <c r="B36" s="74" t="s">
        <v>389</v>
      </c>
      <c r="C36" s="74" t="s">
        <v>390</v>
      </c>
      <c r="D36" s="74" t="s">
        <v>434</v>
      </c>
      <c r="E36" s="74" t="s">
        <v>403</v>
      </c>
      <c r="F36" s="74" t="s">
        <v>409</v>
      </c>
      <c r="G36" s="83">
        <v>42900</v>
      </c>
      <c r="H36" s="75">
        <v>6130</v>
      </c>
      <c r="I36" s="75">
        <v>6130</v>
      </c>
      <c r="J36" s="75">
        <v>6130</v>
      </c>
      <c r="K36" s="75">
        <v>6130</v>
      </c>
      <c r="L36" s="75">
        <v>6130</v>
      </c>
      <c r="M36" s="75">
        <v>0</v>
      </c>
      <c r="N36" s="75">
        <v>0</v>
      </c>
      <c r="O36" s="75">
        <v>0</v>
      </c>
      <c r="P36" s="75">
        <v>0</v>
      </c>
      <c r="Q36" s="75">
        <v>6130</v>
      </c>
      <c r="R36" s="75">
        <v>6120</v>
      </c>
      <c r="S36" s="75">
        <v>0</v>
      </c>
    </row>
    <row r="37" spans="1:19" ht="21" customHeight="1">
      <c r="A37" s="73" t="s">
        <v>408</v>
      </c>
      <c r="B37" s="74" t="s">
        <v>389</v>
      </c>
      <c r="C37" s="74" t="s">
        <v>390</v>
      </c>
      <c r="D37" s="74" t="s">
        <v>434</v>
      </c>
      <c r="E37" s="74" t="s">
        <v>403</v>
      </c>
      <c r="F37" s="74" t="s">
        <v>411</v>
      </c>
      <c r="G37" s="83">
        <v>30300</v>
      </c>
      <c r="H37" s="75">
        <v>4350</v>
      </c>
      <c r="I37" s="75">
        <v>4350</v>
      </c>
      <c r="J37" s="75">
        <v>4340</v>
      </c>
      <c r="K37" s="75">
        <v>4330</v>
      </c>
      <c r="L37" s="75">
        <v>4300</v>
      </c>
      <c r="M37" s="75">
        <v>0</v>
      </c>
      <c r="N37" s="75">
        <v>0</v>
      </c>
      <c r="O37" s="75">
        <v>0</v>
      </c>
      <c r="P37" s="75">
        <v>0</v>
      </c>
      <c r="Q37" s="75">
        <v>4330</v>
      </c>
      <c r="R37" s="75">
        <v>4300</v>
      </c>
      <c r="S37" s="75">
        <v>0</v>
      </c>
    </row>
    <row r="38" spans="1:19" ht="21" customHeight="1">
      <c r="A38" s="73" t="s">
        <v>410</v>
      </c>
      <c r="B38" s="74" t="s">
        <v>389</v>
      </c>
      <c r="C38" s="74" t="s">
        <v>390</v>
      </c>
      <c r="D38" s="74" t="s">
        <v>434</v>
      </c>
      <c r="E38" s="74" t="s">
        <v>412</v>
      </c>
      <c r="F38" s="74" t="s">
        <v>411</v>
      </c>
      <c r="G38" s="83">
        <v>63500</v>
      </c>
      <c r="H38" s="75">
        <v>15875</v>
      </c>
      <c r="I38" s="75">
        <v>0</v>
      </c>
      <c r="J38" s="75">
        <v>0</v>
      </c>
      <c r="K38" s="75">
        <v>15875</v>
      </c>
      <c r="L38" s="75">
        <v>0</v>
      </c>
      <c r="M38" s="75">
        <v>0</v>
      </c>
      <c r="N38" s="75">
        <v>15875</v>
      </c>
      <c r="O38" s="75">
        <v>0</v>
      </c>
      <c r="P38" s="75">
        <v>0</v>
      </c>
      <c r="Q38" s="75">
        <v>15875</v>
      </c>
      <c r="R38" s="75">
        <v>0</v>
      </c>
      <c r="S38" s="75">
        <v>0</v>
      </c>
    </row>
    <row r="39" spans="1:19" ht="21" customHeight="1">
      <c r="A39" s="73" t="s">
        <v>410</v>
      </c>
      <c r="B39" s="74" t="s">
        <v>389</v>
      </c>
      <c r="C39" s="74" t="s">
        <v>390</v>
      </c>
      <c r="D39" s="74" t="s">
        <v>434</v>
      </c>
      <c r="E39" s="74" t="s">
        <v>413</v>
      </c>
      <c r="F39" s="74" t="s">
        <v>411</v>
      </c>
      <c r="G39" s="83">
        <v>7000</v>
      </c>
      <c r="H39" s="75">
        <v>1750</v>
      </c>
      <c r="I39" s="75">
        <v>0</v>
      </c>
      <c r="J39" s="75">
        <v>0</v>
      </c>
      <c r="K39" s="75">
        <v>1750</v>
      </c>
      <c r="L39" s="75">
        <v>0</v>
      </c>
      <c r="M39" s="75">
        <v>0</v>
      </c>
      <c r="N39" s="75">
        <v>1750</v>
      </c>
      <c r="O39" s="75">
        <v>0</v>
      </c>
      <c r="P39" s="75">
        <v>0</v>
      </c>
      <c r="Q39" s="75">
        <v>1750</v>
      </c>
      <c r="R39" s="75">
        <v>0</v>
      </c>
      <c r="S39" s="75">
        <v>0</v>
      </c>
    </row>
    <row r="40" spans="1:19" ht="33" customHeight="1">
      <c r="A40" s="73" t="s">
        <v>414</v>
      </c>
      <c r="B40" s="74" t="s">
        <v>389</v>
      </c>
      <c r="C40" s="74" t="s">
        <v>390</v>
      </c>
      <c r="D40" s="74" t="s">
        <v>434</v>
      </c>
      <c r="E40" s="74" t="s">
        <v>403</v>
      </c>
      <c r="F40" s="74" t="s">
        <v>415</v>
      </c>
      <c r="G40" s="83">
        <v>5290</v>
      </c>
      <c r="H40" s="75">
        <v>5290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</row>
    <row r="41" spans="1:19" ht="33" customHeight="1">
      <c r="A41" s="76" t="s">
        <v>416</v>
      </c>
      <c r="B41" s="74" t="s">
        <v>389</v>
      </c>
      <c r="C41" s="74" t="s">
        <v>390</v>
      </c>
      <c r="D41" s="74" t="s">
        <v>434</v>
      </c>
      <c r="E41" s="74" t="s">
        <v>403</v>
      </c>
      <c r="F41" s="74" t="s">
        <v>417</v>
      </c>
      <c r="G41" s="83">
        <v>44710</v>
      </c>
      <c r="H41" s="75">
        <v>9000</v>
      </c>
      <c r="I41" s="75">
        <v>0</v>
      </c>
      <c r="J41" s="75">
        <v>0</v>
      </c>
      <c r="K41" s="75">
        <v>9000</v>
      </c>
      <c r="L41" s="75">
        <v>4710</v>
      </c>
      <c r="M41" s="75">
        <v>0</v>
      </c>
      <c r="N41" s="75">
        <v>0</v>
      </c>
      <c r="O41" s="75">
        <v>9000</v>
      </c>
      <c r="P41" s="75">
        <v>0</v>
      </c>
      <c r="Q41" s="75">
        <v>9000</v>
      </c>
      <c r="R41" s="75">
        <v>4000</v>
      </c>
      <c r="S41" s="75">
        <v>0</v>
      </c>
    </row>
    <row r="42" spans="1:19" ht="21" customHeight="1">
      <c r="A42" s="73" t="s">
        <v>393</v>
      </c>
      <c r="B42" s="74" t="s">
        <v>389</v>
      </c>
      <c r="C42" s="74" t="s">
        <v>390</v>
      </c>
      <c r="D42" s="74" t="s">
        <v>440</v>
      </c>
      <c r="E42" s="74" t="s">
        <v>394</v>
      </c>
      <c r="F42" s="74" t="s">
        <v>395</v>
      </c>
      <c r="G42" s="83">
        <v>138000</v>
      </c>
      <c r="H42" s="75">
        <v>11500</v>
      </c>
      <c r="I42" s="75">
        <v>11500</v>
      </c>
      <c r="J42" s="75">
        <v>11500</v>
      </c>
      <c r="K42" s="75">
        <v>11500</v>
      </c>
      <c r="L42" s="75">
        <v>11500</v>
      </c>
      <c r="M42" s="75">
        <v>11500</v>
      </c>
      <c r="N42" s="75">
        <v>11500</v>
      </c>
      <c r="O42" s="75">
        <v>11500</v>
      </c>
      <c r="P42" s="75">
        <v>11500</v>
      </c>
      <c r="Q42" s="75">
        <v>11500</v>
      </c>
      <c r="R42" s="75">
        <v>11500</v>
      </c>
      <c r="S42" s="75">
        <v>11500</v>
      </c>
    </row>
    <row r="43" spans="1:19" ht="31.5" customHeight="1">
      <c r="A43" s="77" t="s">
        <v>418</v>
      </c>
      <c r="B43" s="74" t="s">
        <v>389</v>
      </c>
      <c r="C43" s="74" t="s">
        <v>33</v>
      </c>
      <c r="D43" s="74" t="s">
        <v>33</v>
      </c>
      <c r="E43" s="74" t="s">
        <v>33</v>
      </c>
      <c r="F43" s="74" t="s">
        <v>33</v>
      </c>
      <c r="G43" s="84">
        <f>SUM(G24:G42)</f>
        <v>6955365</v>
      </c>
      <c r="H43" s="75">
        <f>SUM(H24:H42)</f>
        <v>727633</v>
      </c>
      <c r="I43" s="75">
        <f aca="true" t="shared" si="0" ref="I43:S43">SUM(I24:I42)</f>
        <v>728279</v>
      </c>
      <c r="J43" s="75">
        <f t="shared" si="0"/>
        <v>704738</v>
      </c>
      <c r="K43" s="75">
        <f t="shared" si="0"/>
        <v>655337</v>
      </c>
      <c r="L43" s="75">
        <f t="shared" si="0"/>
        <v>663436</v>
      </c>
      <c r="M43" s="75">
        <f t="shared" si="0"/>
        <v>502273</v>
      </c>
      <c r="N43" s="75">
        <f t="shared" si="0"/>
        <v>741615</v>
      </c>
      <c r="O43" s="75">
        <f t="shared" si="0"/>
        <v>308554</v>
      </c>
      <c r="P43" s="75">
        <f t="shared" si="0"/>
        <v>499692</v>
      </c>
      <c r="Q43" s="75">
        <f t="shared" si="0"/>
        <v>586768</v>
      </c>
      <c r="R43" s="75">
        <f t="shared" si="0"/>
        <v>553156</v>
      </c>
      <c r="S43" s="75">
        <f t="shared" si="0"/>
        <v>283884</v>
      </c>
    </row>
    <row r="44" spans="1:11" ht="12.75">
      <c r="A44" s="78"/>
      <c r="B44" s="78"/>
      <c r="C44" s="78"/>
      <c r="D44" s="78"/>
      <c r="E44" s="78"/>
      <c r="F44" s="78"/>
      <c r="G44" s="85"/>
      <c r="H44" s="78"/>
      <c r="I44" s="78"/>
      <c r="J44" s="78"/>
      <c r="K44" s="78"/>
    </row>
    <row r="45" spans="1:7" s="80" customFormat="1" ht="15.75">
      <c r="A45" s="79"/>
      <c r="G45" s="86"/>
    </row>
    <row r="46" spans="1:18" s="80" customFormat="1" ht="15.75">
      <c r="A46" s="152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Q46" s="80" t="s">
        <v>419</v>
      </c>
      <c r="R46" s="81">
        <v>1</v>
      </c>
    </row>
    <row r="47" spans="1:12" s="80" customFormat="1" ht="15.75">
      <c r="A47" s="152" t="s">
        <v>420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</row>
    <row r="48" spans="1:12" s="80" customFormat="1" ht="15.75">
      <c r="A48" s="154" t="s">
        <v>428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</row>
    <row r="49" spans="1:12" s="80" customFormat="1" ht="15.75">
      <c r="A49" s="152" t="s">
        <v>421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</row>
    <row r="50" spans="1:12" s="80" customFormat="1" ht="15.75">
      <c r="A50" s="152" t="s">
        <v>422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</row>
    <row r="51" spans="1:12" s="80" customFormat="1" ht="15.75">
      <c r="A51" s="152" t="s">
        <v>423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</row>
    <row r="52" spans="1:7" s="80" customFormat="1" ht="15.75">
      <c r="A52" s="152" t="s">
        <v>424</v>
      </c>
      <c r="B52" s="153"/>
      <c r="C52" s="153"/>
      <c r="D52" s="153"/>
      <c r="E52" s="153"/>
      <c r="G52" s="86"/>
    </row>
    <row r="53" spans="1:7" s="80" customFormat="1" ht="15.75">
      <c r="A53" s="79"/>
      <c r="G53" s="86"/>
    </row>
    <row r="54" spans="1:12" s="80" customFormat="1" ht="15.75">
      <c r="A54" s="152" t="s">
        <v>425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</row>
    <row r="55" spans="1:12" s="80" customFormat="1" ht="15.75">
      <c r="A55" s="152" t="s">
        <v>426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</row>
    <row r="56" spans="1:7" s="80" customFormat="1" ht="15.75">
      <c r="A56" s="79"/>
      <c r="G56" s="86"/>
    </row>
    <row r="57" spans="1:7" s="80" customFormat="1" ht="15.75">
      <c r="A57" s="152" t="s">
        <v>442</v>
      </c>
      <c r="B57" s="153"/>
      <c r="C57" s="153"/>
      <c r="D57" s="153"/>
      <c r="E57" s="153"/>
      <c r="G57" s="86"/>
    </row>
    <row r="58" s="80" customFormat="1" ht="15.75">
      <c r="G58" s="86"/>
    </row>
    <row r="59" s="80" customFormat="1" ht="15.75">
      <c r="G59" s="86"/>
    </row>
  </sheetData>
  <sheetProtection/>
  <mergeCells count="80">
    <mergeCell ref="A55:L55"/>
    <mergeCell ref="A57:E57"/>
    <mergeCell ref="A46:L46"/>
    <mergeCell ref="A47:L47"/>
    <mergeCell ref="A48:L48"/>
    <mergeCell ref="A49:L49"/>
    <mergeCell ref="A50:L50"/>
    <mergeCell ref="A51:L51"/>
    <mergeCell ref="M20:M23"/>
    <mergeCell ref="N20:N23"/>
    <mergeCell ref="A52:E52"/>
    <mergeCell ref="A54:L54"/>
    <mergeCell ref="A20:A21"/>
    <mergeCell ref="B20:F20"/>
    <mergeCell ref="H20:H23"/>
    <mergeCell ref="I20:I23"/>
    <mergeCell ref="J20:J23"/>
    <mergeCell ref="K20:K23"/>
    <mergeCell ref="O20:O23"/>
    <mergeCell ref="P20:P23"/>
    <mergeCell ref="Q20:Q23"/>
    <mergeCell ref="R20:R23"/>
    <mergeCell ref="B19:F19"/>
    <mergeCell ref="G19:G21"/>
    <mergeCell ref="H19:S19"/>
    <mergeCell ref="L20:L23"/>
    <mergeCell ref="S20:S23"/>
    <mergeCell ref="B22:B23"/>
    <mergeCell ref="A22:A23"/>
    <mergeCell ref="C22:C23"/>
    <mergeCell ref="D22:D23"/>
    <mergeCell ref="E22:E23"/>
    <mergeCell ref="F22:F23"/>
    <mergeCell ref="G22:G23"/>
    <mergeCell ref="O17:P17"/>
    <mergeCell ref="B18:F18"/>
    <mergeCell ref="G18:H18"/>
    <mergeCell ref="I18:K18"/>
    <mergeCell ref="L18:N18"/>
    <mergeCell ref="O18:P18"/>
    <mergeCell ref="A15:L15"/>
    <mergeCell ref="A16:K16"/>
    <mergeCell ref="L16:N16"/>
    <mergeCell ref="O16:P16"/>
    <mergeCell ref="R16:R17"/>
    <mergeCell ref="S16:S17"/>
    <mergeCell ref="B17:F17"/>
    <mergeCell ref="G17:H17"/>
    <mergeCell ref="I17:K17"/>
    <mergeCell ref="L17:N17"/>
    <mergeCell ref="A12:J12"/>
    <mergeCell ref="Q12:R12"/>
    <mergeCell ref="A13:J13"/>
    <mergeCell ref="Q13:R13"/>
    <mergeCell ref="S13:S14"/>
    <mergeCell ref="A14:L14"/>
    <mergeCell ref="Q14:R14"/>
    <mergeCell ref="A9:L9"/>
    <mergeCell ref="A10:L10"/>
    <mergeCell ref="F11:G11"/>
    <mergeCell ref="H11:I11"/>
    <mergeCell ref="K11:M11"/>
    <mergeCell ref="N11:O11"/>
    <mergeCell ref="A5:F5"/>
    <mergeCell ref="A6:E6"/>
    <mergeCell ref="A7:E7"/>
    <mergeCell ref="F7:G7"/>
    <mergeCell ref="H7:S7"/>
    <mergeCell ref="F8:G8"/>
    <mergeCell ref="H8:I8"/>
    <mergeCell ref="J8:K8"/>
    <mergeCell ref="L8:N8"/>
    <mergeCell ref="O8:P8"/>
    <mergeCell ref="A1:E1"/>
    <mergeCell ref="O1:S1"/>
    <mergeCell ref="A2:G2"/>
    <mergeCell ref="O2:S3"/>
    <mergeCell ref="A3:G3"/>
    <mergeCell ref="A4:F4"/>
    <mergeCell ref="O4:S4"/>
  </mergeCells>
  <printOptions/>
  <pageMargins left="0.984251968503937" right="0.15748031496062992" top="0.2755905511811024" bottom="0.2362204724409449" header="0.15748031496062992" footer="0.1574803149606299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9"/>
  <sheetViews>
    <sheetView tabSelected="1" zoomScalePageLayoutView="0" workbookViewId="0" topLeftCell="A96">
      <selection activeCell="F115" sqref="F115"/>
    </sheetView>
  </sheetViews>
  <sheetFormatPr defaultColWidth="9.140625" defaultRowHeight="12.75"/>
  <cols>
    <col min="1" max="1" width="10.7109375" style="87" customWidth="1"/>
    <col min="2" max="2" width="33.8515625" style="87" customWidth="1"/>
    <col min="3" max="3" width="18.421875" style="87" customWidth="1"/>
    <col min="4" max="4" width="21.7109375" style="87" customWidth="1"/>
    <col min="5" max="5" width="18.57421875" style="87" customWidth="1"/>
    <col min="6" max="6" width="18.28125" style="87" customWidth="1"/>
    <col min="7" max="7" width="16.8515625" style="87" customWidth="1"/>
    <col min="8" max="10" width="9.140625" style="1" customWidth="1"/>
  </cols>
  <sheetData>
    <row r="1" spans="3:7" ht="12.75">
      <c r="C1" s="155" t="s">
        <v>351</v>
      </c>
      <c r="D1" s="155"/>
      <c r="E1" s="155"/>
      <c r="F1" s="155"/>
      <c r="G1" s="155"/>
    </row>
    <row r="2" spans="3:7" ht="12.75" customHeight="1">
      <c r="C2" s="167" t="s">
        <v>353</v>
      </c>
      <c r="D2" s="168"/>
      <c r="E2" s="168"/>
      <c r="F2" s="168"/>
      <c r="G2" s="168"/>
    </row>
    <row r="3" spans="3:7" ht="12.75" customHeight="1">
      <c r="C3" s="168"/>
      <c r="D3" s="168"/>
      <c r="E3" s="168"/>
      <c r="F3" s="168"/>
      <c r="G3" s="168"/>
    </row>
    <row r="4" spans="3:7" ht="12.75" customHeight="1">
      <c r="C4" s="155" t="s">
        <v>429</v>
      </c>
      <c r="D4" s="155"/>
      <c r="E4" s="155"/>
      <c r="F4" s="155"/>
      <c r="G4" s="155"/>
    </row>
    <row r="5" spans="3:7" ht="12.75" customHeight="1">
      <c r="C5" s="121"/>
      <c r="D5" s="121"/>
      <c r="E5" s="155" t="s">
        <v>443</v>
      </c>
      <c r="F5" s="155"/>
      <c r="G5" s="155"/>
    </row>
    <row r="6" spans="1:4" ht="12.75">
      <c r="A6" s="159" t="s">
        <v>444</v>
      </c>
      <c r="B6" s="159"/>
      <c r="C6" s="159"/>
      <c r="D6" s="159"/>
    </row>
    <row r="8" spans="1:3" ht="12.75">
      <c r="A8" s="159" t="s">
        <v>0</v>
      </c>
      <c r="B8" s="159"/>
      <c r="C8" s="159"/>
    </row>
    <row r="10" spans="1:6" ht="47.25" customHeight="1">
      <c r="A10" s="160" t="s">
        <v>1</v>
      </c>
      <c r="B10" s="160" t="s">
        <v>2</v>
      </c>
      <c r="C10" s="160" t="s">
        <v>3</v>
      </c>
      <c r="D10" s="160" t="s">
        <v>4</v>
      </c>
      <c r="E10" s="160" t="s">
        <v>5</v>
      </c>
      <c r="F10" s="90"/>
    </row>
    <row r="11" spans="1:7" ht="12.75">
      <c r="A11" s="161"/>
      <c r="B11" s="161"/>
      <c r="C11" s="161"/>
      <c r="D11" s="161"/>
      <c r="E11" s="161"/>
      <c r="F11" s="90"/>
      <c r="G11" s="90"/>
    </row>
    <row r="12" spans="1:6" ht="12.75">
      <c r="A12" s="88">
        <v>1</v>
      </c>
      <c r="B12" s="88">
        <v>2</v>
      </c>
      <c r="C12" s="88">
        <v>3</v>
      </c>
      <c r="D12" s="88">
        <v>4</v>
      </c>
      <c r="E12" s="88">
        <v>5</v>
      </c>
      <c r="F12" s="90"/>
    </row>
    <row r="13" spans="1:10" s="4" customFormat="1" ht="22.5">
      <c r="A13" s="100">
        <v>1</v>
      </c>
      <c r="B13" s="93" t="s">
        <v>6</v>
      </c>
      <c r="C13" s="93">
        <v>174.829</v>
      </c>
      <c r="D13" s="93">
        <v>11.5</v>
      </c>
      <c r="E13" s="118">
        <f>C13*D13</f>
        <v>2010.5335</v>
      </c>
      <c r="F13" s="101"/>
      <c r="G13" s="97"/>
      <c r="H13" s="3"/>
      <c r="I13" s="3"/>
      <c r="J13" s="3"/>
    </row>
    <row r="14" spans="1:10" s="6" customFormat="1" ht="12.75">
      <c r="A14" s="102"/>
      <c r="B14" s="90"/>
      <c r="C14" s="90"/>
      <c r="D14" s="90"/>
      <c r="E14" s="90"/>
      <c r="F14" s="90"/>
      <c r="G14" s="90"/>
      <c r="H14" s="5"/>
      <c r="I14" s="5"/>
      <c r="J14" s="5"/>
    </row>
    <row r="15" spans="1:6" ht="38.25" customHeight="1">
      <c r="A15" s="91" t="s">
        <v>7</v>
      </c>
      <c r="B15" s="91" t="s">
        <v>2</v>
      </c>
      <c r="C15" s="91" t="s">
        <v>8</v>
      </c>
      <c r="D15" s="91" t="s">
        <v>4</v>
      </c>
      <c r="E15" s="91" t="s">
        <v>9</v>
      </c>
      <c r="F15" s="90"/>
    </row>
    <row r="16" spans="1:6" ht="12.75">
      <c r="A16" s="91">
        <v>1</v>
      </c>
      <c r="B16" s="91">
        <v>2</v>
      </c>
      <c r="C16" s="91">
        <v>3</v>
      </c>
      <c r="D16" s="91">
        <v>4</v>
      </c>
      <c r="E16" s="91">
        <v>5</v>
      </c>
      <c r="F16" s="90"/>
    </row>
    <row r="17" spans="1:10" s="4" customFormat="1" ht="22.5">
      <c r="A17" s="100">
        <v>1</v>
      </c>
      <c r="B17" s="93" t="s">
        <v>10</v>
      </c>
      <c r="C17" s="93">
        <f>SUM(C18:C23)</f>
        <v>175.10199999999998</v>
      </c>
      <c r="D17" s="93">
        <v>11.5</v>
      </c>
      <c r="E17" s="118">
        <f>SUM(E18:E23)</f>
        <v>2013.6815000000001</v>
      </c>
      <c r="F17" s="101"/>
      <c r="G17" s="97"/>
      <c r="H17" s="3"/>
      <c r="I17" s="3"/>
      <c r="J17" s="3"/>
    </row>
    <row r="18" spans="1:6" ht="22.5">
      <c r="A18" s="156" t="s">
        <v>11</v>
      </c>
      <c r="B18" s="94" t="s">
        <v>12</v>
      </c>
      <c r="C18" s="94">
        <v>8.963</v>
      </c>
      <c r="D18" s="94">
        <v>11.5</v>
      </c>
      <c r="E18" s="117">
        <f aca="true" t="shared" si="0" ref="E18:E23">C18*D18</f>
        <v>103.07449999999999</v>
      </c>
      <c r="F18" s="90"/>
    </row>
    <row r="19" spans="1:6" ht="22.5">
      <c r="A19" s="157"/>
      <c r="B19" s="94" t="s">
        <v>13</v>
      </c>
      <c r="C19" s="94">
        <v>1.787</v>
      </c>
      <c r="D19" s="94">
        <v>11.5</v>
      </c>
      <c r="E19" s="117">
        <v>20.56</v>
      </c>
      <c r="F19" s="90"/>
    </row>
    <row r="20" spans="1:6" ht="12.75" customHeight="1">
      <c r="A20" s="157"/>
      <c r="B20" s="94" t="s">
        <v>14</v>
      </c>
      <c r="C20" s="94">
        <v>4.694</v>
      </c>
      <c r="D20" s="94">
        <v>11.5</v>
      </c>
      <c r="E20" s="117">
        <v>53.98</v>
      </c>
      <c r="F20" s="90"/>
    </row>
    <row r="21" spans="1:6" ht="12" customHeight="1">
      <c r="A21" s="157"/>
      <c r="B21" s="94" t="s">
        <v>15</v>
      </c>
      <c r="C21" s="119">
        <v>0.959</v>
      </c>
      <c r="D21" s="94">
        <v>11.5</v>
      </c>
      <c r="E21" s="117">
        <f t="shared" si="0"/>
        <v>11.0285</v>
      </c>
      <c r="F21" s="90"/>
    </row>
    <row r="22" spans="1:6" ht="10.5" customHeight="1">
      <c r="A22" s="157"/>
      <c r="B22" s="94" t="s">
        <v>16</v>
      </c>
      <c r="C22" s="94">
        <v>59.512</v>
      </c>
      <c r="D22" s="94">
        <v>11.5</v>
      </c>
      <c r="E22" s="117">
        <f t="shared" si="0"/>
        <v>684.388</v>
      </c>
      <c r="F22" s="90"/>
    </row>
    <row r="23" spans="1:6" ht="12.75" customHeight="1">
      <c r="A23" s="158"/>
      <c r="B23" s="94" t="s">
        <v>17</v>
      </c>
      <c r="C23" s="94">
        <v>99.187</v>
      </c>
      <c r="D23" s="94">
        <v>11.5</v>
      </c>
      <c r="E23" s="92">
        <f t="shared" si="0"/>
        <v>1140.6505</v>
      </c>
      <c r="F23" s="90"/>
    </row>
    <row r="24" spans="1:10" s="4" customFormat="1" ht="22.5">
      <c r="A24" s="100">
        <v>2</v>
      </c>
      <c r="B24" s="93" t="s">
        <v>18</v>
      </c>
      <c r="C24" s="93">
        <f>SUM(C25:C26)</f>
        <v>7.141</v>
      </c>
      <c r="D24" s="93" t="s">
        <v>19</v>
      </c>
      <c r="E24" s="118">
        <f>SUM(E25:E26)</f>
        <v>82.1215</v>
      </c>
      <c r="F24" s="101"/>
      <c r="G24" s="97"/>
      <c r="H24" s="3"/>
      <c r="I24" s="3"/>
      <c r="J24" s="3"/>
    </row>
    <row r="25" spans="1:6" ht="22.5" customHeight="1">
      <c r="A25" s="156" t="s">
        <v>11</v>
      </c>
      <c r="B25" s="94" t="s">
        <v>20</v>
      </c>
      <c r="C25" s="94">
        <v>0.352</v>
      </c>
      <c r="D25" s="94">
        <v>11.5</v>
      </c>
      <c r="E25" s="117">
        <f>C25*D25</f>
        <v>4.048</v>
      </c>
      <c r="F25" s="90"/>
    </row>
    <row r="26" spans="1:5" ht="21.75" customHeight="1">
      <c r="A26" s="158"/>
      <c r="B26" s="94" t="s">
        <v>21</v>
      </c>
      <c r="C26" s="94">
        <v>6.789</v>
      </c>
      <c r="D26" s="94">
        <v>11.5</v>
      </c>
      <c r="E26" s="117">
        <f>C26*D26</f>
        <v>78.0735</v>
      </c>
    </row>
    <row r="27" spans="1:10" s="4" customFormat="1" ht="23.25" customHeight="1">
      <c r="A27" s="100">
        <v>3</v>
      </c>
      <c r="B27" s="93" t="s">
        <v>430</v>
      </c>
      <c r="C27" s="89">
        <v>12.6</v>
      </c>
      <c r="D27" s="93">
        <v>0</v>
      </c>
      <c r="E27" s="89">
        <f>C27*D27</f>
        <v>0</v>
      </c>
      <c r="F27" s="101"/>
      <c r="G27" s="97"/>
      <c r="H27" s="3"/>
      <c r="I27" s="3"/>
      <c r="J27" s="3"/>
    </row>
    <row r="28" spans="1:5" ht="12.75">
      <c r="A28" s="162" t="s">
        <v>22</v>
      </c>
      <c r="B28" s="162"/>
      <c r="C28" s="90"/>
      <c r="D28" s="90"/>
      <c r="E28" s="90"/>
    </row>
    <row r="29" ht="12.75">
      <c r="A29" s="87" t="s">
        <v>19</v>
      </c>
    </row>
    <row r="30" spans="1:4" ht="12.75">
      <c r="A30" s="159" t="s">
        <v>23</v>
      </c>
      <c r="B30" s="159"/>
      <c r="C30" s="159"/>
      <c r="D30" s="159"/>
    </row>
    <row r="31" spans="1:4" ht="12.75">
      <c r="A31" s="97"/>
      <c r="B31" s="97"/>
      <c r="C31" s="97"/>
      <c r="D31" s="97"/>
    </row>
    <row r="32" spans="1:5" ht="22.5">
      <c r="A32" s="91" t="s">
        <v>24</v>
      </c>
      <c r="B32" s="91" t="s">
        <v>2</v>
      </c>
      <c r="C32" s="91" t="s">
        <v>25</v>
      </c>
      <c r="D32" s="91" t="s">
        <v>26</v>
      </c>
      <c r="E32" s="91" t="s">
        <v>27</v>
      </c>
    </row>
    <row r="33" spans="1:5" ht="12.75">
      <c r="A33" s="91">
        <v>1</v>
      </c>
      <c r="B33" s="91">
        <v>2</v>
      </c>
      <c r="C33" s="91">
        <v>3</v>
      </c>
      <c r="D33" s="91">
        <v>4</v>
      </c>
      <c r="E33" s="91">
        <v>5</v>
      </c>
    </row>
    <row r="34" spans="1:5" ht="12.75">
      <c r="A34" s="103">
        <v>1</v>
      </c>
      <c r="B34" s="91" t="s">
        <v>28</v>
      </c>
      <c r="C34" s="104">
        <f>SUM(C37:C46)</f>
        <v>222.53999999999996</v>
      </c>
      <c r="D34" s="91" t="s">
        <v>33</v>
      </c>
      <c r="E34" s="120">
        <f>SUM(E35:E36)</f>
        <v>1008.26725</v>
      </c>
    </row>
    <row r="35" spans="1:5" ht="12.75">
      <c r="A35" s="160" t="s">
        <v>42</v>
      </c>
      <c r="B35" s="103" t="s">
        <v>215</v>
      </c>
      <c r="C35" s="104">
        <f>C38+C41+C44+C47</f>
        <v>107.83500000000001</v>
      </c>
      <c r="D35" s="105" t="s">
        <v>33</v>
      </c>
      <c r="E35" s="120">
        <f>E38+E41+E44+E47</f>
        <v>1008.26725</v>
      </c>
    </row>
    <row r="36" spans="1:5" ht="12.75">
      <c r="A36" s="161"/>
      <c r="B36" s="103" t="s">
        <v>216</v>
      </c>
      <c r="C36" s="104">
        <f>C39+C42+C45+C48</f>
        <v>3.805</v>
      </c>
      <c r="D36" s="105" t="s">
        <v>33</v>
      </c>
      <c r="E36" s="120">
        <f>E39+E42+E45+E48</f>
        <v>0</v>
      </c>
    </row>
    <row r="37" spans="1:5" ht="12.75">
      <c r="A37" s="94">
        <v>1</v>
      </c>
      <c r="B37" s="93" t="s">
        <v>214</v>
      </c>
      <c r="C37" s="93">
        <f>SUM(C38:C39)</f>
        <v>81.33200000000001</v>
      </c>
      <c r="D37" s="88" t="s">
        <v>33</v>
      </c>
      <c r="E37" s="89">
        <f>SUM(E38:E39)</f>
        <v>734.546</v>
      </c>
    </row>
    <row r="38" spans="1:5" ht="12.75">
      <c r="A38" s="156" t="s">
        <v>42</v>
      </c>
      <c r="B38" s="94" t="s">
        <v>215</v>
      </c>
      <c r="C38" s="94">
        <v>78.56</v>
      </c>
      <c r="D38" s="94">
        <v>9.35</v>
      </c>
      <c r="E38" s="117">
        <v>734.546</v>
      </c>
    </row>
    <row r="39" spans="1:5" ht="12.75">
      <c r="A39" s="158"/>
      <c r="B39" s="94" t="s">
        <v>216</v>
      </c>
      <c r="C39" s="94">
        <v>2.772</v>
      </c>
      <c r="D39" s="94">
        <v>0</v>
      </c>
      <c r="E39" s="117">
        <f>C39*D39</f>
        <v>0</v>
      </c>
    </row>
    <row r="40" spans="1:5" ht="12.75">
      <c r="A40" s="94">
        <v>2</v>
      </c>
      <c r="B40" s="93" t="s">
        <v>29</v>
      </c>
      <c r="C40" s="93">
        <f>SUM(C41:C42)</f>
        <v>18.843</v>
      </c>
      <c r="D40" s="88" t="s">
        <v>33</v>
      </c>
      <c r="E40" s="89">
        <f>SUM(E41:E42)</f>
        <v>170.17</v>
      </c>
    </row>
    <row r="41" spans="1:5" ht="12.75">
      <c r="A41" s="156" t="s">
        <v>42</v>
      </c>
      <c r="B41" s="94" t="s">
        <v>215</v>
      </c>
      <c r="C41" s="94">
        <v>18.2</v>
      </c>
      <c r="D41" s="94">
        <v>9.35</v>
      </c>
      <c r="E41" s="117">
        <f>C41*D41</f>
        <v>170.17</v>
      </c>
    </row>
    <row r="42" spans="1:5" ht="12.75">
      <c r="A42" s="158"/>
      <c r="B42" s="94" t="s">
        <v>216</v>
      </c>
      <c r="C42" s="94">
        <v>0.643</v>
      </c>
      <c r="D42" s="94">
        <v>0</v>
      </c>
      <c r="E42" s="117">
        <f>C42*D42</f>
        <v>0</v>
      </c>
    </row>
    <row r="43" spans="1:5" ht="12.75">
      <c r="A43" s="94">
        <v>3</v>
      </c>
      <c r="B43" s="93" t="s">
        <v>30</v>
      </c>
      <c r="C43" s="106">
        <f>SUM(C44:C45)</f>
        <v>10.725</v>
      </c>
      <c r="D43" s="107" t="s">
        <v>33</v>
      </c>
      <c r="E43" s="89">
        <f>SUM(E44:E45)</f>
        <v>96.86599999999999</v>
      </c>
    </row>
    <row r="44" spans="1:5" ht="12.75">
      <c r="A44" s="156" t="s">
        <v>42</v>
      </c>
      <c r="B44" s="94" t="s">
        <v>215</v>
      </c>
      <c r="C44" s="94">
        <v>10.36</v>
      </c>
      <c r="D44" s="94">
        <v>9.35</v>
      </c>
      <c r="E44" s="117">
        <f>C44*D44</f>
        <v>96.86599999999999</v>
      </c>
    </row>
    <row r="45" spans="1:5" ht="12.75">
      <c r="A45" s="158"/>
      <c r="B45" s="94" t="s">
        <v>216</v>
      </c>
      <c r="C45" s="94">
        <v>0.365</v>
      </c>
      <c r="D45" s="94">
        <v>0</v>
      </c>
      <c r="E45" s="117">
        <f>C45*D45</f>
        <v>0</v>
      </c>
    </row>
    <row r="46" spans="1:5" ht="34.5" customHeight="1">
      <c r="A46" s="94">
        <v>4</v>
      </c>
      <c r="B46" s="93" t="s">
        <v>31</v>
      </c>
      <c r="C46" s="93">
        <f>SUM(C47:C48)</f>
        <v>0.74</v>
      </c>
      <c r="D46" s="88" t="s">
        <v>33</v>
      </c>
      <c r="E46" s="89">
        <f>SUM(E47:E48)</f>
        <v>6.685249999999999</v>
      </c>
    </row>
    <row r="47" spans="1:5" ht="12.75">
      <c r="A47" s="156" t="s">
        <v>42</v>
      </c>
      <c r="B47" s="94" t="s">
        <v>215</v>
      </c>
      <c r="C47" s="94">
        <v>0.715</v>
      </c>
      <c r="D47" s="94">
        <v>9.35</v>
      </c>
      <c r="E47" s="117">
        <f>C47*D47</f>
        <v>6.685249999999999</v>
      </c>
    </row>
    <row r="48" spans="1:5" ht="12.75">
      <c r="A48" s="158"/>
      <c r="B48" s="94" t="s">
        <v>216</v>
      </c>
      <c r="C48" s="94">
        <v>0.025</v>
      </c>
      <c r="D48" s="94">
        <v>0</v>
      </c>
      <c r="E48" s="117">
        <f>C48*D48</f>
        <v>0</v>
      </c>
    </row>
    <row r="49" ht="12.75">
      <c r="A49" s="87" t="s">
        <v>19</v>
      </c>
    </row>
    <row r="50" spans="1:4" ht="12.75">
      <c r="A50" s="159" t="s">
        <v>34</v>
      </c>
      <c r="B50" s="159"/>
      <c r="C50" s="159"/>
      <c r="D50" s="159"/>
    </row>
    <row r="52" spans="1:7" ht="50.25" customHeight="1">
      <c r="A52" s="91" t="s">
        <v>1</v>
      </c>
      <c r="B52" s="91" t="s">
        <v>2</v>
      </c>
      <c r="C52" s="91" t="s">
        <v>35</v>
      </c>
      <c r="D52" s="91" t="s">
        <v>36</v>
      </c>
      <c r="E52" s="91" t="s">
        <v>37</v>
      </c>
      <c r="F52" s="91" t="s">
        <v>38</v>
      </c>
      <c r="G52" s="91" t="s">
        <v>39</v>
      </c>
    </row>
    <row r="53" spans="1:7" ht="12.75">
      <c r="A53" s="91">
        <v>1</v>
      </c>
      <c r="B53" s="91">
        <v>2</v>
      </c>
      <c r="C53" s="91">
        <v>3</v>
      </c>
      <c r="D53" s="91">
        <v>4</v>
      </c>
      <c r="E53" s="91">
        <v>5</v>
      </c>
      <c r="F53" s="91">
        <v>6</v>
      </c>
      <c r="G53" s="91">
        <v>7</v>
      </c>
    </row>
    <row r="54" spans="1:10" s="4" customFormat="1" ht="22.5">
      <c r="A54" s="93">
        <v>1</v>
      </c>
      <c r="B54" s="93" t="s">
        <v>40</v>
      </c>
      <c r="C54" s="156" t="s">
        <v>41</v>
      </c>
      <c r="D54" s="93">
        <f>SUM(D55:D61)</f>
        <v>11</v>
      </c>
      <c r="E54" s="93">
        <f>SUM(E55:E61)</f>
        <v>11</v>
      </c>
      <c r="F54" s="93">
        <f>SUM(F55:F61)</f>
        <v>26</v>
      </c>
      <c r="G54" s="65">
        <f>SUM(G55:G61)</f>
        <v>17.7</v>
      </c>
      <c r="H54" s="3"/>
      <c r="I54" s="3"/>
      <c r="J54" s="3"/>
    </row>
    <row r="55" spans="1:7" ht="12.75">
      <c r="A55" s="156" t="s">
        <v>42</v>
      </c>
      <c r="B55" s="94" t="s">
        <v>43</v>
      </c>
      <c r="C55" s="157"/>
      <c r="D55" s="94">
        <v>2</v>
      </c>
      <c r="E55" s="94">
        <v>1</v>
      </c>
      <c r="F55" s="94">
        <v>3</v>
      </c>
      <c r="G55" s="98">
        <f aca="true" t="shared" si="1" ref="G55:G62">D55*E55*F55*0.3</f>
        <v>1.7999999999999998</v>
      </c>
    </row>
    <row r="56" spans="1:7" ht="12.75">
      <c r="A56" s="157"/>
      <c r="B56" s="163" t="s">
        <v>44</v>
      </c>
      <c r="C56" s="157"/>
      <c r="D56" s="94">
        <v>2</v>
      </c>
      <c r="E56" s="94">
        <v>1</v>
      </c>
      <c r="F56" s="94">
        <v>3</v>
      </c>
      <c r="G56" s="98">
        <f t="shared" si="1"/>
        <v>1.7999999999999998</v>
      </c>
    </row>
    <row r="57" spans="1:7" ht="12.75">
      <c r="A57" s="157"/>
      <c r="B57" s="164"/>
      <c r="C57" s="157"/>
      <c r="D57" s="94">
        <v>1</v>
      </c>
      <c r="E57" s="94">
        <v>1</v>
      </c>
      <c r="F57" s="94">
        <v>5</v>
      </c>
      <c r="G57" s="98">
        <f t="shared" si="1"/>
        <v>1.5</v>
      </c>
    </row>
    <row r="58" spans="1:7" ht="12.75">
      <c r="A58" s="157"/>
      <c r="B58" s="163" t="s">
        <v>45</v>
      </c>
      <c r="C58" s="157"/>
      <c r="D58" s="94">
        <v>1</v>
      </c>
      <c r="E58" s="94">
        <v>2</v>
      </c>
      <c r="F58" s="94">
        <v>5</v>
      </c>
      <c r="G58" s="98">
        <f t="shared" si="1"/>
        <v>3</v>
      </c>
    </row>
    <row r="59" spans="1:7" ht="12.75">
      <c r="A59" s="157"/>
      <c r="B59" s="165"/>
      <c r="C59" s="157"/>
      <c r="D59" s="94">
        <v>1</v>
      </c>
      <c r="E59" s="94">
        <v>2</v>
      </c>
      <c r="F59" s="94">
        <v>4</v>
      </c>
      <c r="G59" s="98">
        <f t="shared" si="1"/>
        <v>2.4</v>
      </c>
    </row>
    <row r="60" spans="1:7" ht="12.75">
      <c r="A60" s="157"/>
      <c r="B60" s="164"/>
      <c r="C60" s="157"/>
      <c r="D60" s="94">
        <v>2</v>
      </c>
      <c r="E60" s="94">
        <v>3</v>
      </c>
      <c r="F60" s="94">
        <v>3</v>
      </c>
      <c r="G60" s="98">
        <f t="shared" si="1"/>
        <v>5.3999999999999995</v>
      </c>
    </row>
    <row r="61" spans="1:7" ht="12.75">
      <c r="A61" s="158"/>
      <c r="B61" s="94" t="s">
        <v>46</v>
      </c>
      <c r="C61" s="158"/>
      <c r="D61" s="94">
        <v>2</v>
      </c>
      <c r="E61" s="94">
        <v>1</v>
      </c>
      <c r="F61" s="94">
        <v>3</v>
      </c>
      <c r="G61" s="98">
        <f t="shared" si="1"/>
        <v>1.7999999999999998</v>
      </c>
    </row>
    <row r="62" spans="1:10" s="4" customFormat="1" ht="22.5" customHeight="1">
      <c r="A62" s="93">
        <v>2</v>
      </c>
      <c r="B62" s="93" t="s">
        <v>47</v>
      </c>
      <c r="C62" s="108" t="s">
        <v>48</v>
      </c>
      <c r="D62" s="93">
        <v>1</v>
      </c>
      <c r="E62" s="93">
        <v>1</v>
      </c>
      <c r="F62" s="93">
        <v>10</v>
      </c>
      <c r="G62" s="65">
        <f t="shared" si="1"/>
        <v>3</v>
      </c>
      <c r="H62" s="3"/>
      <c r="I62" s="3"/>
      <c r="J62" s="3"/>
    </row>
    <row r="63" spans="1:7" ht="13.5" customHeight="1">
      <c r="A63" s="166" t="s">
        <v>49</v>
      </c>
      <c r="B63" s="166"/>
      <c r="C63" s="166"/>
      <c r="D63" s="166"/>
      <c r="E63" s="166"/>
      <c r="F63" s="166"/>
      <c r="G63" s="166"/>
    </row>
    <row r="64" ht="12.75">
      <c r="A64" s="87" t="s">
        <v>19</v>
      </c>
    </row>
    <row r="65" ht="12.75">
      <c r="A65" s="87" t="s">
        <v>19</v>
      </c>
    </row>
    <row r="66" spans="1:6" ht="64.5" customHeight="1">
      <c r="A66" s="91" t="s">
        <v>24</v>
      </c>
      <c r="B66" s="91" t="s">
        <v>50</v>
      </c>
      <c r="C66" s="91" t="s">
        <v>51</v>
      </c>
      <c r="D66" s="91" t="s">
        <v>52</v>
      </c>
      <c r="E66" s="91" t="s">
        <v>53</v>
      </c>
      <c r="F66" s="91" t="s">
        <v>54</v>
      </c>
    </row>
    <row r="67" spans="1:6" ht="12.75">
      <c r="A67" s="91">
        <v>1</v>
      </c>
      <c r="B67" s="91">
        <v>2</v>
      </c>
      <c r="C67" s="91">
        <v>3</v>
      </c>
      <c r="D67" s="91">
        <v>4</v>
      </c>
      <c r="E67" s="91">
        <v>5</v>
      </c>
      <c r="F67" s="91">
        <v>6</v>
      </c>
    </row>
    <row r="68" spans="1:10" s="4" customFormat="1" ht="12.75">
      <c r="A68" s="93" t="s">
        <v>19</v>
      </c>
      <c r="B68" s="93" t="s">
        <v>55</v>
      </c>
      <c r="C68" s="93">
        <v>5</v>
      </c>
      <c r="D68" s="93">
        <v>2</v>
      </c>
      <c r="E68" s="93">
        <v>3</v>
      </c>
      <c r="F68" s="65">
        <f>(D68+E68)*C68*2</f>
        <v>50</v>
      </c>
      <c r="G68" s="97"/>
      <c r="H68" s="3"/>
      <c r="I68" s="3"/>
      <c r="J68" s="3"/>
    </row>
    <row r="69" spans="1:4" ht="12.75">
      <c r="A69" s="162" t="s">
        <v>56</v>
      </c>
      <c r="B69" s="162"/>
      <c r="C69" s="162"/>
      <c r="D69" s="162"/>
    </row>
    <row r="70" ht="12.75">
      <c r="A70" s="87" t="s">
        <v>19</v>
      </c>
    </row>
    <row r="71" spans="1:6" ht="64.5" customHeight="1">
      <c r="A71" s="91" t="s">
        <v>24</v>
      </c>
      <c r="B71" s="91" t="s">
        <v>345</v>
      </c>
      <c r="C71" s="91" t="s">
        <v>346</v>
      </c>
      <c r="D71" s="91" t="s">
        <v>347</v>
      </c>
      <c r="E71" s="91" t="s">
        <v>26</v>
      </c>
      <c r="F71" s="91" t="s">
        <v>348</v>
      </c>
    </row>
    <row r="72" spans="1:6" ht="12.75">
      <c r="A72" s="91">
        <v>1</v>
      </c>
      <c r="B72" s="91">
        <v>2</v>
      </c>
      <c r="C72" s="91">
        <v>3</v>
      </c>
      <c r="D72" s="91">
        <v>4</v>
      </c>
      <c r="E72" s="91">
        <v>5</v>
      </c>
      <c r="F72" s="91">
        <v>6</v>
      </c>
    </row>
    <row r="73" spans="1:10" s="4" customFormat="1" ht="46.5" customHeight="1">
      <c r="A73" s="93">
        <v>1</v>
      </c>
      <c r="B73" s="93" t="s">
        <v>349</v>
      </c>
      <c r="C73" s="93">
        <v>2.875</v>
      </c>
      <c r="D73" s="93">
        <v>4</v>
      </c>
      <c r="E73" s="65">
        <v>12</v>
      </c>
      <c r="F73" s="65">
        <f>C73*D73*E73</f>
        <v>138</v>
      </c>
      <c r="G73" s="97"/>
      <c r="H73" s="3"/>
      <c r="I73" s="3"/>
      <c r="J73" s="3"/>
    </row>
    <row r="76" spans="1:4" ht="11.25" customHeight="1">
      <c r="A76" s="159" t="s">
        <v>57</v>
      </c>
      <c r="B76" s="159"/>
      <c r="C76" s="159"/>
      <c r="D76" s="159"/>
    </row>
    <row r="78" spans="1:7" ht="33.75">
      <c r="A78" s="91" t="s">
        <v>1</v>
      </c>
      <c r="B78" s="91" t="s">
        <v>2</v>
      </c>
      <c r="C78" s="91" t="s">
        <v>58</v>
      </c>
      <c r="D78" s="91" t="s">
        <v>59</v>
      </c>
      <c r="E78" s="91" t="s">
        <v>60</v>
      </c>
      <c r="F78" s="91" t="s">
        <v>61</v>
      </c>
      <c r="G78" s="91" t="s">
        <v>62</v>
      </c>
    </row>
    <row r="79" spans="1:7" ht="12.75">
      <c r="A79" s="91">
        <v>1</v>
      </c>
      <c r="B79" s="91">
        <v>2</v>
      </c>
      <c r="C79" s="91">
        <v>3</v>
      </c>
      <c r="D79" s="91">
        <v>4</v>
      </c>
      <c r="E79" s="91">
        <v>5</v>
      </c>
      <c r="F79" s="91">
        <v>6</v>
      </c>
      <c r="G79" s="91">
        <v>7</v>
      </c>
    </row>
    <row r="80" spans="1:7" ht="12.75">
      <c r="A80" s="93">
        <v>1</v>
      </c>
      <c r="B80" s="93" t="s">
        <v>63</v>
      </c>
      <c r="C80" s="93" t="s">
        <v>64</v>
      </c>
      <c r="D80" s="93">
        <v>1</v>
      </c>
      <c r="E80" s="93">
        <v>12</v>
      </c>
      <c r="F80" s="93">
        <v>0.26</v>
      </c>
      <c r="G80" s="65">
        <f aca="true" t="shared" si="2" ref="G80:G88">D80*E80*F80</f>
        <v>3.12</v>
      </c>
    </row>
    <row r="81" spans="1:7" ht="33.75">
      <c r="A81" s="93">
        <v>2</v>
      </c>
      <c r="B81" s="93" t="s">
        <v>65</v>
      </c>
      <c r="C81" s="93" t="s">
        <v>66</v>
      </c>
      <c r="D81" s="65">
        <f>D82+D83+D84</f>
        <v>455</v>
      </c>
      <c r="E81" s="88" t="s">
        <v>33</v>
      </c>
      <c r="F81" s="109" t="s">
        <v>33</v>
      </c>
      <c r="G81" s="65">
        <f>G82+G83+G84</f>
        <v>9.3</v>
      </c>
    </row>
    <row r="82" spans="1:7" ht="12.75">
      <c r="A82" s="156" t="s">
        <v>150</v>
      </c>
      <c r="B82" s="94" t="s">
        <v>266</v>
      </c>
      <c r="C82" s="94" t="s">
        <v>66</v>
      </c>
      <c r="D82" s="94">
        <v>300</v>
      </c>
      <c r="E82" s="94">
        <v>12</v>
      </c>
      <c r="F82" s="110">
        <v>0.0006</v>
      </c>
      <c r="G82" s="98">
        <v>2.16</v>
      </c>
    </row>
    <row r="83" spans="1:7" ht="12.75">
      <c r="A83" s="157"/>
      <c r="B83" s="94" t="s">
        <v>267</v>
      </c>
      <c r="C83" s="94" t="s">
        <v>66</v>
      </c>
      <c r="D83" s="94">
        <v>125</v>
      </c>
      <c r="E83" s="94">
        <v>12</v>
      </c>
      <c r="F83" s="110">
        <v>0.0032</v>
      </c>
      <c r="G83" s="98">
        <v>4.8</v>
      </c>
    </row>
    <row r="84" spans="1:7" ht="12.75">
      <c r="A84" s="158"/>
      <c r="B84" s="94" t="s">
        <v>268</v>
      </c>
      <c r="C84" s="94" t="s">
        <v>66</v>
      </c>
      <c r="D84" s="94">
        <v>30</v>
      </c>
      <c r="E84" s="94">
        <v>12</v>
      </c>
      <c r="F84" s="110">
        <v>0.0065</v>
      </c>
      <c r="G84" s="98">
        <v>2.34</v>
      </c>
    </row>
    <row r="85" spans="1:7" ht="22.5">
      <c r="A85" s="93">
        <v>3</v>
      </c>
      <c r="B85" s="93" t="s">
        <v>67</v>
      </c>
      <c r="C85" s="93" t="s">
        <v>68</v>
      </c>
      <c r="D85" s="93">
        <v>0</v>
      </c>
      <c r="E85" s="93">
        <v>0</v>
      </c>
      <c r="F85" s="93">
        <v>0</v>
      </c>
      <c r="G85" s="65">
        <f t="shared" si="2"/>
        <v>0</v>
      </c>
    </row>
    <row r="86" spans="1:7" ht="12.75">
      <c r="A86" s="93">
        <v>4</v>
      </c>
      <c r="B86" s="93" t="s">
        <v>262</v>
      </c>
      <c r="C86" s="93" t="s">
        <v>70</v>
      </c>
      <c r="D86" s="93">
        <v>1</v>
      </c>
      <c r="E86" s="93">
        <v>12</v>
      </c>
      <c r="F86" s="93">
        <v>0.14</v>
      </c>
      <c r="G86" s="65">
        <v>1.66</v>
      </c>
    </row>
    <row r="87" spans="1:7" ht="12.75">
      <c r="A87" s="93">
        <v>5</v>
      </c>
      <c r="B87" s="93" t="s">
        <v>263</v>
      </c>
      <c r="C87" s="93" t="s">
        <v>70</v>
      </c>
      <c r="D87" s="93">
        <v>1</v>
      </c>
      <c r="E87" s="93">
        <v>12</v>
      </c>
      <c r="F87" s="93">
        <v>0.91</v>
      </c>
      <c r="G87" s="65">
        <f t="shared" si="2"/>
        <v>10.92</v>
      </c>
    </row>
    <row r="88" spans="1:7" ht="21.75" customHeight="1">
      <c r="A88" s="93">
        <v>6</v>
      </c>
      <c r="B88" s="93" t="s">
        <v>69</v>
      </c>
      <c r="C88" s="93" t="s">
        <v>70</v>
      </c>
      <c r="D88" s="93">
        <v>1</v>
      </c>
      <c r="E88" s="93">
        <v>1</v>
      </c>
      <c r="F88" s="93">
        <v>5.2</v>
      </c>
      <c r="G88" s="65">
        <f t="shared" si="2"/>
        <v>5.2</v>
      </c>
    </row>
    <row r="90" ht="12.75">
      <c r="A90" s="87" t="s">
        <v>19</v>
      </c>
    </row>
    <row r="91" spans="1:5" ht="40.5" customHeight="1">
      <c r="A91" s="91" t="s">
        <v>24</v>
      </c>
      <c r="B91" s="91" t="s">
        <v>2</v>
      </c>
      <c r="C91" s="91" t="s">
        <v>307</v>
      </c>
      <c r="D91" s="91" t="s">
        <v>71</v>
      </c>
      <c r="E91" s="91" t="s">
        <v>27</v>
      </c>
    </row>
    <row r="92" spans="1:5" ht="12.75">
      <c r="A92" s="91">
        <v>1</v>
      </c>
      <c r="B92" s="91">
        <v>2</v>
      </c>
      <c r="C92" s="91">
        <v>3</v>
      </c>
      <c r="D92" s="91">
        <v>4</v>
      </c>
      <c r="E92" s="91">
        <v>5</v>
      </c>
    </row>
    <row r="93" spans="1:5" ht="22.5">
      <c r="A93" s="93">
        <v>1</v>
      </c>
      <c r="B93" s="93" t="s">
        <v>72</v>
      </c>
      <c r="C93" s="93">
        <v>0</v>
      </c>
      <c r="D93" s="93">
        <v>0.04</v>
      </c>
      <c r="E93" s="93">
        <f>C93*D93</f>
        <v>0</v>
      </c>
    </row>
    <row r="94" spans="1:5" ht="12.75">
      <c r="A94" s="93">
        <v>2</v>
      </c>
      <c r="B94" s="93" t="s">
        <v>306</v>
      </c>
      <c r="C94" s="93">
        <v>12</v>
      </c>
      <c r="D94" s="93">
        <v>0.4</v>
      </c>
      <c r="E94" s="93">
        <f>C94*D94</f>
        <v>4.800000000000001</v>
      </c>
    </row>
    <row r="95" spans="1:5" ht="11.25" customHeight="1">
      <c r="A95" s="93">
        <v>3</v>
      </c>
      <c r="B95" s="93" t="s">
        <v>73</v>
      </c>
      <c r="C95" s="93">
        <v>0</v>
      </c>
      <c r="D95" s="93">
        <v>0.02</v>
      </c>
      <c r="E95" s="93">
        <f>C95*D95</f>
        <v>0</v>
      </c>
    </row>
    <row r="96" ht="12.75">
      <c r="A96" s="87" t="s">
        <v>19</v>
      </c>
    </row>
    <row r="97" spans="1:4" ht="12.75">
      <c r="A97" s="159" t="s">
        <v>74</v>
      </c>
      <c r="B97" s="159"/>
      <c r="C97" s="159"/>
      <c r="D97" s="159"/>
    </row>
    <row r="99" spans="1:7" ht="51" customHeight="1">
      <c r="A99" s="91" t="s">
        <v>1</v>
      </c>
      <c r="B99" s="91" t="s">
        <v>2</v>
      </c>
      <c r="C99" s="91" t="s">
        <v>35</v>
      </c>
      <c r="D99" s="91" t="s">
        <v>36</v>
      </c>
      <c r="E99" s="91" t="s">
        <v>75</v>
      </c>
      <c r="F99" s="91" t="s">
        <v>51</v>
      </c>
      <c r="G99" s="91" t="s">
        <v>76</v>
      </c>
    </row>
    <row r="100" spans="1:7" ht="12.75">
      <c r="A100" s="91">
        <v>1</v>
      </c>
      <c r="B100" s="91">
        <v>2</v>
      </c>
      <c r="C100" s="91">
        <v>3</v>
      </c>
      <c r="D100" s="91">
        <v>4</v>
      </c>
      <c r="E100" s="91">
        <v>5</v>
      </c>
      <c r="F100" s="91">
        <v>6</v>
      </c>
      <c r="G100" s="91">
        <v>7</v>
      </c>
    </row>
    <row r="101" spans="1:10" s="4" customFormat="1" ht="22.5">
      <c r="A101" s="93">
        <v>1</v>
      </c>
      <c r="B101" s="93" t="s">
        <v>77</v>
      </c>
      <c r="C101" s="156" t="s">
        <v>41</v>
      </c>
      <c r="D101" s="93">
        <f>SUM(D102:D107)</f>
        <v>11</v>
      </c>
      <c r="E101" s="93">
        <f>SUM(E102:E107)</f>
        <v>9</v>
      </c>
      <c r="F101" s="88" t="s">
        <v>33</v>
      </c>
      <c r="G101" s="65">
        <f>SUM(G102:G107)</f>
        <v>23.6</v>
      </c>
      <c r="H101" s="3"/>
      <c r="I101" s="3"/>
      <c r="J101" s="3"/>
    </row>
    <row r="102" spans="1:7" ht="12.75">
      <c r="A102" s="156" t="s">
        <v>42</v>
      </c>
      <c r="B102" s="94" t="s">
        <v>43</v>
      </c>
      <c r="C102" s="157"/>
      <c r="D102" s="94">
        <v>2</v>
      </c>
      <c r="E102" s="94">
        <v>1</v>
      </c>
      <c r="F102" s="94">
        <v>0.28</v>
      </c>
      <c r="G102" s="98">
        <f aca="true" t="shared" si="3" ref="G102:G108">D102*E102*F102*2</f>
        <v>1.12</v>
      </c>
    </row>
    <row r="103" spans="1:7" ht="12.75">
      <c r="A103" s="157"/>
      <c r="B103" s="163" t="s">
        <v>44</v>
      </c>
      <c r="C103" s="157"/>
      <c r="D103" s="94">
        <v>2</v>
      </c>
      <c r="E103" s="94">
        <v>1</v>
      </c>
      <c r="F103" s="94">
        <v>0.28</v>
      </c>
      <c r="G103" s="98">
        <f t="shared" si="3"/>
        <v>1.12</v>
      </c>
    </row>
    <row r="104" spans="1:7" ht="12.75">
      <c r="A104" s="157"/>
      <c r="B104" s="164"/>
      <c r="C104" s="157"/>
      <c r="D104" s="94">
        <v>2</v>
      </c>
      <c r="E104" s="94">
        <v>1</v>
      </c>
      <c r="F104" s="98">
        <v>2</v>
      </c>
      <c r="G104" s="98">
        <f t="shared" si="3"/>
        <v>8</v>
      </c>
    </row>
    <row r="105" spans="1:7" ht="12.75">
      <c r="A105" s="157"/>
      <c r="B105" s="163" t="s">
        <v>45</v>
      </c>
      <c r="C105" s="157"/>
      <c r="D105" s="94">
        <v>1</v>
      </c>
      <c r="E105" s="94">
        <v>2</v>
      </c>
      <c r="F105" s="98">
        <v>2</v>
      </c>
      <c r="G105" s="98">
        <f t="shared" si="3"/>
        <v>8</v>
      </c>
    </row>
    <row r="106" spans="1:7" ht="12.75">
      <c r="A106" s="157"/>
      <c r="B106" s="164"/>
      <c r="C106" s="157"/>
      <c r="D106" s="94">
        <v>2</v>
      </c>
      <c r="E106" s="94">
        <v>3</v>
      </c>
      <c r="F106" s="98">
        <v>0.28</v>
      </c>
      <c r="G106" s="98">
        <f t="shared" si="3"/>
        <v>3.3600000000000003</v>
      </c>
    </row>
    <row r="107" spans="1:7" ht="12.75">
      <c r="A107" s="157"/>
      <c r="B107" s="111" t="s">
        <v>46</v>
      </c>
      <c r="C107" s="157"/>
      <c r="D107" s="94">
        <v>2</v>
      </c>
      <c r="E107" s="94">
        <v>1</v>
      </c>
      <c r="F107" s="94">
        <v>0.5</v>
      </c>
      <c r="G107" s="98">
        <f t="shared" si="3"/>
        <v>2</v>
      </c>
    </row>
    <row r="108" spans="1:10" s="4" customFormat="1" ht="22.5">
      <c r="A108" s="93">
        <v>2</v>
      </c>
      <c r="B108" s="93" t="s">
        <v>78</v>
      </c>
      <c r="C108" s="108" t="s">
        <v>48</v>
      </c>
      <c r="D108" s="93">
        <v>1</v>
      </c>
      <c r="E108" s="93">
        <v>1</v>
      </c>
      <c r="F108" s="93">
        <v>0.28</v>
      </c>
      <c r="G108" s="65">
        <f t="shared" si="3"/>
        <v>0.56</v>
      </c>
      <c r="H108" s="3"/>
      <c r="I108" s="3"/>
      <c r="J108" s="3"/>
    </row>
    <row r="109" spans="1:10" s="4" customFormat="1" ht="22.5">
      <c r="A109" s="93">
        <v>3</v>
      </c>
      <c r="B109" s="93" t="s">
        <v>235</v>
      </c>
      <c r="C109" s="108" t="s">
        <v>236</v>
      </c>
      <c r="D109" s="93">
        <v>2</v>
      </c>
      <c r="E109" s="93">
        <v>2</v>
      </c>
      <c r="F109" s="93">
        <v>0.28</v>
      </c>
      <c r="G109" s="65">
        <f>D109*E109*F109*2</f>
        <v>2.24</v>
      </c>
      <c r="H109" s="3"/>
      <c r="I109" s="3"/>
      <c r="J109" s="3"/>
    </row>
    <row r="110" spans="1:10" s="4" customFormat="1" ht="22.5" customHeight="1">
      <c r="A110" s="93">
        <v>4</v>
      </c>
      <c r="B110" s="93" t="s">
        <v>79</v>
      </c>
      <c r="C110" s="156" t="s">
        <v>41</v>
      </c>
      <c r="D110" s="93">
        <f>SUM(D111:D116)</f>
        <v>11</v>
      </c>
      <c r="E110" s="93">
        <f>SUM(E111:E116)</f>
        <v>35</v>
      </c>
      <c r="F110" s="88" t="s">
        <v>33</v>
      </c>
      <c r="G110" s="65">
        <f>SUM(G111:G116)</f>
        <v>60</v>
      </c>
      <c r="H110" s="3" t="s">
        <v>432</v>
      </c>
      <c r="I110" s="3"/>
      <c r="J110" s="3"/>
    </row>
    <row r="111" spans="1:10" s="8" customFormat="1" ht="12.75">
      <c r="A111" s="156" t="s">
        <v>42</v>
      </c>
      <c r="B111" s="94" t="s">
        <v>43</v>
      </c>
      <c r="C111" s="157"/>
      <c r="D111" s="94">
        <v>2</v>
      </c>
      <c r="E111" s="94">
        <v>6</v>
      </c>
      <c r="F111" s="94">
        <v>0.28</v>
      </c>
      <c r="G111" s="98">
        <f aca="true" t="shared" si="4" ref="G111:G116">D111*E111*F111*2</f>
        <v>6.720000000000001</v>
      </c>
      <c r="H111" s="7"/>
      <c r="I111" s="7"/>
      <c r="J111" s="7"/>
    </row>
    <row r="112" spans="1:10" s="8" customFormat="1" ht="12.75">
      <c r="A112" s="157"/>
      <c r="B112" s="163" t="s">
        <v>44</v>
      </c>
      <c r="C112" s="157"/>
      <c r="D112" s="94">
        <v>2</v>
      </c>
      <c r="E112" s="94">
        <v>4</v>
      </c>
      <c r="F112" s="94">
        <v>0.28</v>
      </c>
      <c r="G112" s="98">
        <f t="shared" si="4"/>
        <v>4.48</v>
      </c>
      <c r="H112" s="7"/>
      <c r="I112" s="7"/>
      <c r="J112" s="7"/>
    </row>
    <row r="113" spans="1:10" s="8" customFormat="1" ht="12.75">
      <c r="A113" s="157"/>
      <c r="B113" s="164"/>
      <c r="C113" s="157"/>
      <c r="D113" s="94">
        <v>2</v>
      </c>
      <c r="E113" s="94">
        <v>2</v>
      </c>
      <c r="F113" s="98">
        <v>2</v>
      </c>
      <c r="G113" s="98">
        <f t="shared" si="4"/>
        <v>16</v>
      </c>
      <c r="H113" s="7"/>
      <c r="I113" s="7"/>
      <c r="J113" s="7"/>
    </row>
    <row r="114" spans="1:10" s="8" customFormat="1" ht="11.25" customHeight="1">
      <c r="A114" s="157"/>
      <c r="B114" s="163" t="s">
        <v>45</v>
      </c>
      <c r="C114" s="157"/>
      <c r="D114" s="94">
        <v>1</v>
      </c>
      <c r="E114" s="94">
        <v>5</v>
      </c>
      <c r="F114" s="98">
        <v>1</v>
      </c>
      <c r="G114" s="98">
        <f t="shared" si="4"/>
        <v>10</v>
      </c>
      <c r="H114" s="7"/>
      <c r="I114" s="7"/>
      <c r="J114" s="7"/>
    </row>
    <row r="115" spans="1:10" s="8" customFormat="1" ht="11.25" customHeight="1">
      <c r="A115" s="157"/>
      <c r="B115" s="164"/>
      <c r="C115" s="157"/>
      <c r="D115" s="94">
        <v>2</v>
      </c>
      <c r="E115" s="94">
        <v>15</v>
      </c>
      <c r="F115" s="98">
        <v>0.28</v>
      </c>
      <c r="G115" s="98">
        <f t="shared" si="4"/>
        <v>16.8</v>
      </c>
      <c r="H115" s="7"/>
      <c r="I115" s="7"/>
      <c r="J115" s="7"/>
    </row>
    <row r="116" spans="1:10" s="8" customFormat="1" ht="12.75">
      <c r="A116" s="158"/>
      <c r="B116" s="94" t="s">
        <v>46</v>
      </c>
      <c r="C116" s="158"/>
      <c r="D116" s="94">
        <v>2</v>
      </c>
      <c r="E116" s="94">
        <v>3</v>
      </c>
      <c r="F116" s="94">
        <v>0.5</v>
      </c>
      <c r="G116" s="98">
        <f t="shared" si="4"/>
        <v>6</v>
      </c>
      <c r="H116" s="7"/>
      <c r="I116" s="7"/>
      <c r="J116" s="7"/>
    </row>
    <row r="119" spans="1:4" ht="12.75">
      <c r="A119" s="159" t="s">
        <v>80</v>
      </c>
      <c r="B119" s="159"/>
      <c r="C119" s="159"/>
      <c r="D119" s="159"/>
    </row>
    <row r="121" spans="1:6" ht="39.75" customHeight="1">
      <c r="A121" s="91" t="s">
        <v>1</v>
      </c>
      <c r="B121" s="91" t="s">
        <v>2</v>
      </c>
      <c r="C121" s="91" t="s">
        <v>58</v>
      </c>
      <c r="D121" s="91" t="s">
        <v>81</v>
      </c>
      <c r="E121" s="91" t="s">
        <v>82</v>
      </c>
      <c r="F121" s="91" t="s">
        <v>83</v>
      </c>
    </row>
    <row r="122" spans="1:6" ht="12.75">
      <c r="A122" s="91">
        <v>1</v>
      </c>
      <c r="B122" s="91">
        <v>2</v>
      </c>
      <c r="C122" s="91">
        <v>3</v>
      </c>
      <c r="D122" s="91">
        <v>4</v>
      </c>
      <c r="E122" s="91">
        <v>5</v>
      </c>
      <c r="F122" s="91">
        <v>6</v>
      </c>
    </row>
    <row r="123" spans="1:10" s="4" customFormat="1" ht="14.25" customHeight="1">
      <c r="A123" s="93">
        <v>1</v>
      </c>
      <c r="B123" s="93" t="s">
        <v>84</v>
      </c>
      <c r="C123" s="93" t="s">
        <v>85</v>
      </c>
      <c r="D123" s="93">
        <v>0</v>
      </c>
      <c r="E123" s="93">
        <v>0</v>
      </c>
      <c r="F123" s="93">
        <v>0</v>
      </c>
      <c r="G123" s="97"/>
      <c r="H123" s="3"/>
      <c r="I123" s="3"/>
      <c r="J123" s="3"/>
    </row>
    <row r="124" spans="1:6" ht="14.25" customHeight="1">
      <c r="A124" s="93">
        <v>2</v>
      </c>
      <c r="B124" s="93" t="s">
        <v>86</v>
      </c>
      <c r="C124" s="93" t="s">
        <v>87</v>
      </c>
      <c r="D124" s="89">
        <v>34750</v>
      </c>
      <c r="E124" s="89">
        <v>6.49</v>
      </c>
      <c r="F124" s="89">
        <f>D124*E124/1000</f>
        <v>225.5275</v>
      </c>
    </row>
    <row r="125" spans="1:6" ht="11.25" customHeight="1">
      <c r="A125" s="93">
        <v>3</v>
      </c>
      <c r="B125" s="93" t="s">
        <v>88</v>
      </c>
      <c r="C125" s="93" t="s">
        <v>89</v>
      </c>
      <c r="D125" s="89">
        <v>300</v>
      </c>
      <c r="E125" s="89">
        <v>2970</v>
      </c>
      <c r="F125" s="89">
        <f>D125*E125/1000</f>
        <v>891</v>
      </c>
    </row>
    <row r="126" spans="1:10" s="4" customFormat="1" ht="11.25" customHeight="1">
      <c r="A126" s="93">
        <v>4</v>
      </c>
      <c r="B126" s="93" t="s">
        <v>90</v>
      </c>
      <c r="C126" s="93" t="s">
        <v>85</v>
      </c>
      <c r="D126" s="89">
        <v>73.3</v>
      </c>
      <c r="E126" s="89">
        <v>39.16</v>
      </c>
      <c r="F126" s="89">
        <f>D126*E126/1000</f>
        <v>2.8704279999999995</v>
      </c>
      <c r="G126" s="97"/>
      <c r="H126" s="3"/>
      <c r="I126" s="3"/>
      <c r="J126" s="3"/>
    </row>
    <row r="127" spans="1:10" s="4" customFormat="1" ht="11.25" customHeight="1">
      <c r="A127" s="93">
        <v>5</v>
      </c>
      <c r="B127" s="93" t="s">
        <v>287</v>
      </c>
      <c r="C127" s="93" t="s">
        <v>85</v>
      </c>
      <c r="D127" s="89">
        <v>73.3</v>
      </c>
      <c r="E127" s="89">
        <v>35.5</v>
      </c>
      <c r="F127" s="89">
        <f>D127*E127/1000</f>
        <v>2.60215</v>
      </c>
      <c r="G127" s="97"/>
      <c r="H127" s="3"/>
      <c r="I127" s="3"/>
      <c r="J127" s="3"/>
    </row>
    <row r="128" spans="1:6" ht="12.75" customHeight="1">
      <c r="A128" s="166" t="s">
        <v>91</v>
      </c>
      <c r="B128" s="166"/>
      <c r="C128" s="166"/>
      <c r="D128" s="166"/>
      <c r="E128" s="166"/>
      <c r="F128" s="166"/>
    </row>
    <row r="129" ht="11.25" customHeight="1">
      <c r="A129" s="87" t="s">
        <v>19</v>
      </c>
    </row>
    <row r="130" ht="11.25" customHeight="1"/>
    <row r="131" spans="1:4" ht="12.75">
      <c r="A131" s="159" t="s">
        <v>92</v>
      </c>
      <c r="B131" s="159"/>
      <c r="C131" s="159"/>
      <c r="D131" s="159"/>
    </row>
    <row r="133" spans="1:5" ht="54.75" customHeight="1">
      <c r="A133" s="91" t="s">
        <v>1</v>
      </c>
      <c r="B133" s="91" t="s">
        <v>2</v>
      </c>
      <c r="C133" s="91" t="s">
        <v>58</v>
      </c>
      <c r="D133" s="91" t="s">
        <v>93</v>
      </c>
      <c r="E133" s="91" t="s">
        <v>94</v>
      </c>
    </row>
    <row r="134" spans="1:5" ht="12.75">
      <c r="A134" s="91">
        <v>1</v>
      </c>
      <c r="B134" s="91">
        <v>2</v>
      </c>
      <c r="C134" s="91">
        <v>3</v>
      </c>
      <c r="D134" s="91">
        <v>4</v>
      </c>
      <c r="E134" s="91">
        <v>5</v>
      </c>
    </row>
    <row r="135" spans="1:10" s="4" customFormat="1" ht="33.75">
      <c r="A135" s="93">
        <v>1</v>
      </c>
      <c r="B135" s="93" t="s">
        <v>95</v>
      </c>
      <c r="C135" s="93" t="s">
        <v>19</v>
      </c>
      <c r="D135" s="65">
        <f>SUM(D136:D142)</f>
        <v>0</v>
      </c>
      <c r="E135" s="93"/>
      <c r="F135" s="97"/>
      <c r="G135" s="97"/>
      <c r="H135" s="3"/>
      <c r="I135" s="3"/>
      <c r="J135" s="3"/>
    </row>
    <row r="136" spans="1:5" ht="25.5" customHeight="1">
      <c r="A136" s="156" t="s">
        <v>11</v>
      </c>
      <c r="B136" s="112" t="s">
        <v>96</v>
      </c>
      <c r="C136" s="94" t="s">
        <v>293</v>
      </c>
      <c r="D136" s="98">
        <v>0</v>
      </c>
      <c r="E136" s="156" t="s">
        <v>97</v>
      </c>
    </row>
    <row r="137" spans="1:5" ht="36.75" customHeight="1">
      <c r="A137" s="157"/>
      <c r="B137" s="112" t="s">
        <v>288</v>
      </c>
      <c r="C137" s="94" t="s">
        <v>293</v>
      </c>
      <c r="D137" s="98">
        <v>0</v>
      </c>
      <c r="E137" s="157"/>
    </row>
    <row r="138" spans="1:5" ht="13.5" customHeight="1">
      <c r="A138" s="157"/>
      <c r="B138" s="112" t="s">
        <v>98</v>
      </c>
      <c r="C138" s="94" t="s">
        <v>293</v>
      </c>
      <c r="D138" s="98">
        <v>0</v>
      </c>
      <c r="E138" s="157"/>
    </row>
    <row r="139" spans="1:5" ht="34.5" customHeight="1">
      <c r="A139" s="157"/>
      <c r="B139" s="112" t="s">
        <v>289</v>
      </c>
      <c r="C139" s="94" t="s">
        <v>293</v>
      </c>
      <c r="D139" s="98">
        <v>0</v>
      </c>
      <c r="E139" s="157"/>
    </row>
    <row r="140" spans="1:5" ht="11.25" customHeight="1">
      <c r="A140" s="157"/>
      <c r="B140" s="112" t="s">
        <v>290</v>
      </c>
      <c r="C140" s="94" t="s">
        <v>293</v>
      </c>
      <c r="D140" s="98">
        <v>0</v>
      </c>
      <c r="E140" s="157"/>
    </row>
    <row r="141" spans="1:5" ht="46.5" customHeight="1">
      <c r="A141" s="157"/>
      <c r="B141" s="112" t="s">
        <v>291</v>
      </c>
      <c r="C141" s="94" t="s">
        <v>293</v>
      </c>
      <c r="D141" s="98">
        <v>0</v>
      </c>
      <c r="E141" s="157"/>
    </row>
    <row r="142" spans="1:5" ht="45.75" customHeight="1">
      <c r="A142" s="158"/>
      <c r="B142" s="112" t="s">
        <v>292</v>
      </c>
      <c r="C142" s="94" t="s">
        <v>293</v>
      </c>
      <c r="D142" s="98">
        <v>0</v>
      </c>
      <c r="E142" s="158"/>
    </row>
    <row r="143" spans="1:10" s="4" customFormat="1" ht="36.75" customHeight="1">
      <c r="A143" s="93">
        <v>2</v>
      </c>
      <c r="B143" s="93" t="s">
        <v>99</v>
      </c>
      <c r="C143" s="93">
        <v>0</v>
      </c>
      <c r="D143" s="93">
        <v>0</v>
      </c>
      <c r="E143" s="93"/>
      <c r="F143" s="97"/>
      <c r="G143" s="97"/>
      <c r="H143" s="3"/>
      <c r="I143" s="3"/>
      <c r="J143" s="3"/>
    </row>
    <row r="144" spans="1:2" ht="12.75">
      <c r="A144" s="162" t="s">
        <v>22</v>
      </c>
      <c r="B144" s="162"/>
    </row>
    <row r="145" ht="12.75">
      <c r="A145" s="87" t="s">
        <v>19</v>
      </c>
    </row>
    <row r="146" spans="1:4" ht="22.5">
      <c r="A146" s="91" t="s">
        <v>24</v>
      </c>
      <c r="B146" s="91" t="s">
        <v>2</v>
      </c>
      <c r="C146" s="91" t="s">
        <v>100</v>
      </c>
      <c r="D146" s="91" t="s">
        <v>101</v>
      </c>
    </row>
    <row r="147" spans="1:4" ht="12.75">
      <c r="A147" s="91">
        <v>1</v>
      </c>
      <c r="B147" s="91">
        <v>2</v>
      </c>
      <c r="C147" s="91">
        <v>3</v>
      </c>
      <c r="D147" s="91">
        <v>4</v>
      </c>
    </row>
    <row r="148" spans="1:10" s="4" customFormat="1" ht="44.25" customHeight="1">
      <c r="A148" s="93">
        <v>1</v>
      </c>
      <c r="B148" s="93" t="s">
        <v>102</v>
      </c>
      <c r="C148" s="93" t="s">
        <v>19</v>
      </c>
      <c r="D148" s="65">
        <f>D149+D153+D154+D155+D157+D156</f>
        <v>44.71</v>
      </c>
      <c r="E148" s="97"/>
      <c r="F148" s="97"/>
      <c r="G148" s="97"/>
      <c r="H148" s="3"/>
      <c r="I148" s="3"/>
      <c r="J148" s="3"/>
    </row>
    <row r="149" spans="1:4" ht="15" customHeight="1">
      <c r="A149" s="156" t="s">
        <v>11</v>
      </c>
      <c r="B149" s="93" t="s">
        <v>296</v>
      </c>
      <c r="C149" s="93">
        <v>1</v>
      </c>
      <c r="D149" s="65">
        <f>SUM(D150:D152)</f>
        <v>3</v>
      </c>
    </row>
    <row r="150" spans="1:4" ht="15" customHeight="1">
      <c r="A150" s="157"/>
      <c r="B150" s="94" t="s">
        <v>294</v>
      </c>
      <c r="C150" s="113" t="s">
        <v>33</v>
      </c>
      <c r="D150" s="98">
        <v>0</v>
      </c>
    </row>
    <row r="151" spans="1:4" ht="26.25" customHeight="1">
      <c r="A151" s="157"/>
      <c r="B151" s="94" t="s">
        <v>431</v>
      </c>
      <c r="C151" s="113" t="s">
        <v>33</v>
      </c>
      <c r="D151" s="98">
        <v>1</v>
      </c>
    </row>
    <row r="152" spans="1:4" ht="12" customHeight="1">
      <c r="A152" s="157"/>
      <c r="B152" s="94" t="s">
        <v>295</v>
      </c>
      <c r="C152" s="113" t="s">
        <v>33</v>
      </c>
      <c r="D152" s="98">
        <v>2</v>
      </c>
    </row>
    <row r="153" spans="1:4" ht="15" customHeight="1">
      <c r="A153" s="157"/>
      <c r="B153" s="93" t="s">
        <v>103</v>
      </c>
      <c r="C153" s="93">
        <v>1</v>
      </c>
      <c r="D153" s="65">
        <v>1.81</v>
      </c>
    </row>
    <row r="154" spans="1:4" ht="15" customHeight="1">
      <c r="A154" s="157"/>
      <c r="B154" s="93" t="s">
        <v>104</v>
      </c>
      <c r="C154" s="93">
        <v>1</v>
      </c>
      <c r="D154" s="65">
        <v>0</v>
      </c>
    </row>
    <row r="155" spans="1:4" ht="12.75">
      <c r="A155" s="157"/>
      <c r="B155" s="93" t="s">
        <v>105</v>
      </c>
      <c r="C155" s="93">
        <v>1</v>
      </c>
      <c r="D155" s="65">
        <v>0</v>
      </c>
    </row>
    <row r="156" spans="1:4" ht="22.5">
      <c r="A156" s="157"/>
      <c r="B156" s="93" t="s">
        <v>310</v>
      </c>
      <c r="C156" s="93">
        <v>1</v>
      </c>
      <c r="D156" s="65">
        <v>38.4</v>
      </c>
    </row>
    <row r="157" spans="1:4" ht="12.75">
      <c r="A157" s="157"/>
      <c r="B157" s="93" t="s">
        <v>106</v>
      </c>
      <c r="C157" s="93">
        <v>1</v>
      </c>
      <c r="D157" s="65">
        <v>1.5</v>
      </c>
    </row>
    <row r="158" spans="1:10" s="4" customFormat="1" ht="34.5" customHeight="1">
      <c r="A158" s="93">
        <v>2</v>
      </c>
      <c r="B158" s="93" t="s">
        <v>107</v>
      </c>
      <c r="C158" s="93">
        <f>C159</f>
        <v>1</v>
      </c>
      <c r="D158" s="65">
        <f>D159</f>
        <v>3</v>
      </c>
      <c r="E158" s="97"/>
      <c r="F158" s="97"/>
      <c r="G158" s="97"/>
      <c r="H158" s="3"/>
      <c r="I158" s="3"/>
      <c r="J158" s="3"/>
    </row>
    <row r="159" spans="1:4" ht="12.75">
      <c r="A159" s="94" t="s">
        <v>11</v>
      </c>
      <c r="B159" s="94" t="s">
        <v>297</v>
      </c>
      <c r="C159" s="94">
        <v>1</v>
      </c>
      <c r="D159" s="98">
        <v>3</v>
      </c>
    </row>
    <row r="160" spans="1:10" s="4" customFormat="1" ht="36" customHeight="1">
      <c r="A160" s="93">
        <v>3</v>
      </c>
      <c r="B160" s="93" t="s">
        <v>108</v>
      </c>
      <c r="C160" s="93">
        <f>C161</f>
        <v>1</v>
      </c>
      <c r="D160" s="65">
        <f>D161</f>
        <v>5</v>
      </c>
      <c r="E160" s="97"/>
      <c r="F160" s="97"/>
      <c r="G160" s="97"/>
      <c r="H160" s="3"/>
      <c r="I160" s="3"/>
      <c r="J160" s="3"/>
    </row>
    <row r="161" spans="1:4" ht="22.5">
      <c r="A161" s="94" t="s">
        <v>11</v>
      </c>
      <c r="B161" s="94" t="s">
        <v>311</v>
      </c>
      <c r="C161" s="94">
        <v>1</v>
      </c>
      <c r="D161" s="98">
        <v>5</v>
      </c>
    </row>
    <row r="162" spans="1:2" ht="12.75">
      <c r="A162" s="162" t="s">
        <v>22</v>
      </c>
      <c r="B162" s="162"/>
    </row>
    <row r="163" ht="12.75">
      <c r="A163" s="87" t="s">
        <v>19</v>
      </c>
    </row>
    <row r="164" spans="1:4" ht="12.75">
      <c r="A164" s="159" t="s">
        <v>109</v>
      </c>
      <c r="B164" s="159"/>
      <c r="C164" s="159"/>
      <c r="D164" s="159"/>
    </row>
    <row r="166" spans="1:4" ht="22.5">
      <c r="A166" s="91" t="s">
        <v>1</v>
      </c>
      <c r="B166" s="91" t="s">
        <v>2</v>
      </c>
      <c r="C166" s="91" t="s">
        <v>100</v>
      </c>
      <c r="D166" s="91" t="s">
        <v>101</v>
      </c>
    </row>
    <row r="167" spans="1:4" ht="12.75">
      <c r="A167" s="91">
        <v>1</v>
      </c>
      <c r="B167" s="91">
        <v>2</v>
      </c>
      <c r="C167" s="91">
        <v>3</v>
      </c>
      <c r="D167" s="91">
        <v>4</v>
      </c>
    </row>
    <row r="168" spans="1:10" s="4" customFormat="1" ht="22.5" customHeight="1">
      <c r="A168" s="93">
        <v>1</v>
      </c>
      <c r="B168" s="93" t="s">
        <v>110</v>
      </c>
      <c r="C168" s="93">
        <v>0</v>
      </c>
      <c r="D168" s="93">
        <v>0</v>
      </c>
      <c r="E168" s="97"/>
      <c r="F168" s="97"/>
      <c r="G168" s="97"/>
      <c r="H168" s="3"/>
      <c r="I168" s="3"/>
      <c r="J168" s="3"/>
    </row>
    <row r="169" spans="1:4" ht="12.75">
      <c r="A169" s="94" t="s">
        <v>11</v>
      </c>
      <c r="B169" s="94" t="s">
        <v>19</v>
      </c>
      <c r="C169" s="94" t="s">
        <v>19</v>
      </c>
      <c r="D169" s="94"/>
    </row>
    <row r="170" spans="1:10" s="4" customFormat="1" ht="33.75" customHeight="1">
      <c r="A170" s="93">
        <v>2</v>
      </c>
      <c r="B170" s="93" t="s">
        <v>111</v>
      </c>
      <c r="C170" s="93">
        <v>0</v>
      </c>
      <c r="D170" s="93">
        <v>0</v>
      </c>
      <c r="E170" s="97"/>
      <c r="F170" s="97"/>
      <c r="G170" s="97"/>
      <c r="H170" s="3"/>
      <c r="I170" s="3"/>
      <c r="J170" s="3"/>
    </row>
    <row r="171" spans="1:4" ht="11.25" customHeight="1">
      <c r="A171" s="94" t="s">
        <v>11</v>
      </c>
      <c r="B171" s="94" t="s">
        <v>19</v>
      </c>
      <c r="C171" s="94" t="s">
        <v>19</v>
      </c>
      <c r="D171" s="94"/>
    </row>
    <row r="172" spans="1:10" s="4" customFormat="1" ht="36" customHeight="1">
      <c r="A172" s="93">
        <v>3</v>
      </c>
      <c r="B172" s="93" t="s">
        <v>112</v>
      </c>
      <c r="C172" s="93">
        <v>1</v>
      </c>
      <c r="D172" s="65">
        <v>4</v>
      </c>
      <c r="E172" s="97"/>
      <c r="F172" s="97"/>
      <c r="G172" s="97"/>
      <c r="H172" s="3"/>
      <c r="I172" s="3"/>
      <c r="J172" s="3"/>
    </row>
    <row r="173" spans="1:2" ht="12.75">
      <c r="A173" s="162" t="s">
        <v>22</v>
      </c>
      <c r="B173" s="162"/>
    </row>
    <row r="174" ht="12.75">
      <c r="A174" s="87" t="s">
        <v>19</v>
      </c>
    </row>
    <row r="175" spans="1:7" ht="33.75">
      <c r="A175" s="91" t="s">
        <v>24</v>
      </c>
      <c r="B175" s="91" t="s">
        <v>2</v>
      </c>
      <c r="C175" s="91" t="s">
        <v>35</v>
      </c>
      <c r="D175" s="91" t="s">
        <v>36</v>
      </c>
      <c r="E175" s="91" t="s">
        <v>113</v>
      </c>
      <c r="F175" s="91" t="s">
        <v>114</v>
      </c>
      <c r="G175" s="91" t="s">
        <v>62</v>
      </c>
    </row>
    <row r="176" spans="1:7" ht="12.75">
      <c r="A176" s="91">
        <v>1</v>
      </c>
      <c r="B176" s="91">
        <v>2</v>
      </c>
      <c r="C176" s="91">
        <v>3</v>
      </c>
      <c r="D176" s="91">
        <v>4</v>
      </c>
      <c r="E176" s="91">
        <v>5</v>
      </c>
      <c r="F176" s="91">
        <v>6</v>
      </c>
      <c r="G176" s="91">
        <v>7</v>
      </c>
    </row>
    <row r="177" spans="1:10" s="4" customFormat="1" ht="25.5" customHeight="1">
      <c r="A177" s="93">
        <v>1</v>
      </c>
      <c r="B177" s="93" t="s">
        <v>115</v>
      </c>
      <c r="C177" s="156" t="s">
        <v>116</v>
      </c>
      <c r="D177" s="93">
        <f>SUM(D178:D183)</f>
        <v>11</v>
      </c>
      <c r="E177" s="93">
        <f>SUM(E178:E183)</f>
        <v>29</v>
      </c>
      <c r="F177" s="88" t="s">
        <v>33</v>
      </c>
      <c r="G177" s="65">
        <f>SUM(G178:G183)</f>
        <v>24.200000000000003</v>
      </c>
      <c r="H177" s="3"/>
      <c r="I177" s="3"/>
      <c r="J177" s="3"/>
    </row>
    <row r="178" spans="1:7" ht="12.75">
      <c r="A178" s="156" t="s">
        <v>42</v>
      </c>
      <c r="B178" s="94" t="s">
        <v>43</v>
      </c>
      <c r="C178" s="157"/>
      <c r="D178" s="94">
        <v>2</v>
      </c>
      <c r="E178" s="94">
        <v>3</v>
      </c>
      <c r="F178" s="94">
        <v>0.55</v>
      </c>
      <c r="G178" s="98">
        <f aca="true" t="shared" si="5" ref="G178:G184">D178*E178*F178</f>
        <v>3.3000000000000003</v>
      </c>
    </row>
    <row r="179" spans="1:7" ht="12.75">
      <c r="A179" s="157"/>
      <c r="B179" s="163" t="s">
        <v>44</v>
      </c>
      <c r="C179" s="157"/>
      <c r="D179" s="94">
        <v>2</v>
      </c>
      <c r="E179" s="94">
        <v>3</v>
      </c>
      <c r="F179" s="94">
        <v>0.55</v>
      </c>
      <c r="G179" s="98">
        <f t="shared" si="5"/>
        <v>3.3000000000000003</v>
      </c>
    </row>
    <row r="180" spans="1:7" ht="12.75">
      <c r="A180" s="157"/>
      <c r="B180" s="164"/>
      <c r="C180" s="157"/>
      <c r="D180" s="94">
        <v>1</v>
      </c>
      <c r="E180" s="94">
        <v>5</v>
      </c>
      <c r="F180" s="94">
        <v>0.55</v>
      </c>
      <c r="G180" s="98">
        <f t="shared" si="5"/>
        <v>2.75</v>
      </c>
    </row>
    <row r="181" spans="1:7" ht="12.75">
      <c r="A181" s="157"/>
      <c r="B181" s="163" t="s">
        <v>45</v>
      </c>
      <c r="C181" s="157"/>
      <c r="D181" s="94">
        <v>1</v>
      </c>
      <c r="E181" s="94">
        <v>12</v>
      </c>
      <c r="F181" s="94">
        <v>0.55</v>
      </c>
      <c r="G181" s="98">
        <f t="shared" si="5"/>
        <v>6.6000000000000005</v>
      </c>
    </row>
    <row r="182" spans="1:7" ht="12.75">
      <c r="A182" s="157"/>
      <c r="B182" s="164"/>
      <c r="C182" s="157"/>
      <c r="D182" s="94">
        <v>3</v>
      </c>
      <c r="E182" s="94">
        <v>3</v>
      </c>
      <c r="F182" s="94">
        <v>0.55</v>
      </c>
      <c r="G182" s="98">
        <f t="shared" si="5"/>
        <v>4.95</v>
      </c>
    </row>
    <row r="183" spans="1:7" ht="12.75">
      <c r="A183" s="158"/>
      <c r="B183" s="94" t="s">
        <v>46</v>
      </c>
      <c r="C183" s="158"/>
      <c r="D183" s="94">
        <v>2</v>
      </c>
      <c r="E183" s="94">
        <v>3</v>
      </c>
      <c r="F183" s="94">
        <v>0.55</v>
      </c>
      <c r="G183" s="98">
        <f t="shared" si="5"/>
        <v>3.3000000000000003</v>
      </c>
    </row>
    <row r="184" spans="1:10" s="4" customFormat="1" ht="33.75" customHeight="1">
      <c r="A184" s="93">
        <v>2</v>
      </c>
      <c r="B184" s="93" t="s">
        <v>117</v>
      </c>
      <c r="C184" s="108" t="s">
        <v>48</v>
      </c>
      <c r="D184" s="93">
        <v>1</v>
      </c>
      <c r="E184" s="93">
        <v>9</v>
      </c>
      <c r="F184" s="93">
        <v>0.55</v>
      </c>
      <c r="G184" s="65">
        <f t="shared" si="5"/>
        <v>4.95</v>
      </c>
      <c r="H184" s="3"/>
      <c r="I184" s="3"/>
      <c r="J184" s="3"/>
    </row>
    <row r="185" spans="1:10" s="4" customFormat="1" ht="24" customHeight="1">
      <c r="A185" s="93">
        <v>3</v>
      </c>
      <c r="B185" s="93" t="s">
        <v>237</v>
      </c>
      <c r="C185" s="156" t="s">
        <v>116</v>
      </c>
      <c r="D185" s="93">
        <f>SUM(D186:D191)</f>
        <v>11</v>
      </c>
      <c r="E185" s="93">
        <f>SUM(E186:E191)</f>
        <v>35</v>
      </c>
      <c r="F185" s="88" t="s">
        <v>33</v>
      </c>
      <c r="G185" s="65">
        <f>SUM(G186:G191)</f>
        <v>42.9</v>
      </c>
      <c r="H185" s="3" t="s">
        <v>432</v>
      </c>
      <c r="I185" s="3"/>
      <c r="J185" s="3"/>
    </row>
    <row r="186" spans="1:7" ht="12.75" customHeight="1">
      <c r="A186" s="156" t="s">
        <v>42</v>
      </c>
      <c r="B186" s="94" t="s">
        <v>43</v>
      </c>
      <c r="C186" s="157"/>
      <c r="D186" s="94">
        <v>2</v>
      </c>
      <c r="E186" s="94">
        <v>6</v>
      </c>
      <c r="F186" s="94">
        <v>0.55</v>
      </c>
      <c r="G186" s="98">
        <f aca="true" t="shared" si="6" ref="G186:G191">D186*E186*F186</f>
        <v>6.6000000000000005</v>
      </c>
    </row>
    <row r="187" spans="1:7" ht="12.75">
      <c r="A187" s="157"/>
      <c r="B187" s="163" t="s">
        <v>44</v>
      </c>
      <c r="C187" s="157"/>
      <c r="D187" s="94">
        <v>2</v>
      </c>
      <c r="E187" s="94">
        <v>4</v>
      </c>
      <c r="F187" s="94">
        <v>0.55</v>
      </c>
      <c r="G187" s="98">
        <f t="shared" si="6"/>
        <v>4.4</v>
      </c>
    </row>
    <row r="188" spans="1:7" ht="12.75">
      <c r="A188" s="157"/>
      <c r="B188" s="164"/>
      <c r="C188" s="157"/>
      <c r="D188" s="94">
        <v>1</v>
      </c>
      <c r="E188" s="94">
        <v>2</v>
      </c>
      <c r="F188" s="94">
        <v>0.55</v>
      </c>
      <c r="G188" s="98">
        <f t="shared" si="6"/>
        <v>1.1</v>
      </c>
    </row>
    <row r="189" spans="1:7" ht="12.75">
      <c r="A189" s="157"/>
      <c r="B189" s="163" t="s">
        <v>45</v>
      </c>
      <c r="C189" s="157"/>
      <c r="D189" s="94">
        <v>1</v>
      </c>
      <c r="E189" s="94">
        <v>5</v>
      </c>
      <c r="F189" s="94">
        <v>0.55</v>
      </c>
      <c r="G189" s="98">
        <f t="shared" si="6"/>
        <v>2.75</v>
      </c>
    </row>
    <row r="190" spans="1:7" ht="12.75">
      <c r="A190" s="157"/>
      <c r="B190" s="164"/>
      <c r="C190" s="157"/>
      <c r="D190" s="94">
        <v>3</v>
      </c>
      <c r="E190" s="94">
        <v>15</v>
      </c>
      <c r="F190" s="94">
        <v>0.55</v>
      </c>
      <c r="G190" s="98">
        <f t="shared" si="6"/>
        <v>24.750000000000004</v>
      </c>
    </row>
    <row r="191" spans="1:7" ht="12.75">
      <c r="A191" s="158"/>
      <c r="B191" s="94" t="s">
        <v>46</v>
      </c>
      <c r="C191" s="158"/>
      <c r="D191" s="94">
        <v>2</v>
      </c>
      <c r="E191" s="94">
        <v>3</v>
      </c>
      <c r="F191" s="94">
        <v>0.55</v>
      </c>
      <c r="G191" s="98">
        <f t="shared" si="6"/>
        <v>3.3000000000000003</v>
      </c>
    </row>
    <row r="192" ht="12.75">
      <c r="A192" s="87" t="s">
        <v>19</v>
      </c>
    </row>
    <row r="193" spans="1:5" ht="22.5">
      <c r="A193" s="91" t="s">
        <v>7</v>
      </c>
      <c r="B193" s="91" t="s">
        <v>2</v>
      </c>
      <c r="C193" s="91" t="s">
        <v>59</v>
      </c>
      <c r="D193" s="91" t="s">
        <v>118</v>
      </c>
      <c r="E193" s="91" t="s">
        <v>27</v>
      </c>
    </row>
    <row r="194" spans="1:5" ht="12.75">
      <c r="A194" s="91">
        <v>1</v>
      </c>
      <c r="B194" s="91">
        <v>2</v>
      </c>
      <c r="C194" s="91">
        <v>3</v>
      </c>
      <c r="D194" s="91">
        <v>4</v>
      </c>
      <c r="E194" s="91">
        <v>5</v>
      </c>
    </row>
    <row r="195" spans="1:10" s="4" customFormat="1" ht="93" customHeight="1">
      <c r="A195" s="93">
        <v>1</v>
      </c>
      <c r="B195" s="93" t="s">
        <v>119</v>
      </c>
      <c r="C195" s="88" t="s">
        <v>33</v>
      </c>
      <c r="D195" s="88" t="s">
        <v>33</v>
      </c>
      <c r="E195" s="65">
        <f>SUM(E196:E199)</f>
        <v>35</v>
      </c>
      <c r="F195" s="97"/>
      <c r="G195" s="97"/>
      <c r="H195" s="3"/>
      <c r="I195" s="3"/>
      <c r="J195" s="3"/>
    </row>
    <row r="196" spans="1:5" ht="12.75">
      <c r="A196" s="156" t="s">
        <v>42</v>
      </c>
      <c r="B196" s="94" t="s">
        <v>238</v>
      </c>
      <c r="C196" s="94">
        <v>1</v>
      </c>
      <c r="D196" s="98">
        <v>0</v>
      </c>
      <c r="E196" s="98">
        <f>C196*D196</f>
        <v>0</v>
      </c>
    </row>
    <row r="197" spans="1:5" ht="11.25" customHeight="1">
      <c r="A197" s="157"/>
      <c r="B197" s="94" t="s">
        <v>298</v>
      </c>
      <c r="C197" s="94">
        <v>1</v>
      </c>
      <c r="D197" s="98">
        <v>0.5</v>
      </c>
      <c r="E197" s="98">
        <f>C197*D197</f>
        <v>0.5</v>
      </c>
    </row>
    <row r="198" spans="1:5" ht="12.75">
      <c r="A198" s="158"/>
      <c r="B198" s="94" t="s">
        <v>120</v>
      </c>
      <c r="C198" s="94">
        <v>1</v>
      </c>
      <c r="D198" s="98">
        <v>34</v>
      </c>
      <c r="E198" s="98">
        <f>C198*D198</f>
        <v>34</v>
      </c>
    </row>
    <row r="199" spans="1:5" ht="12.75">
      <c r="A199" s="96"/>
      <c r="B199" s="94" t="s">
        <v>305</v>
      </c>
      <c r="C199" s="94">
        <v>1</v>
      </c>
      <c r="D199" s="98">
        <v>0.5</v>
      </c>
      <c r="E199" s="98">
        <f>C199*D199</f>
        <v>0.5</v>
      </c>
    </row>
    <row r="200" spans="1:10" s="4" customFormat="1" ht="22.5">
      <c r="A200" s="93">
        <v>2</v>
      </c>
      <c r="B200" s="93" t="s">
        <v>121</v>
      </c>
      <c r="C200" s="93">
        <v>0</v>
      </c>
      <c r="D200" s="93">
        <v>7</v>
      </c>
      <c r="E200" s="65">
        <f>C200*D200</f>
        <v>0</v>
      </c>
      <c r="F200" s="97"/>
      <c r="G200" s="97"/>
      <c r="H200" s="3"/>
      <c r="I200" s="3"/>
      <c r="J200" s="3"/>
    </row>
    <row r="201" spans="1:10" s="4" customFormat="1" ht="33.75">
      <c r="A201" s="93">
        <v>3</v>
      </c>
      <c r="B201" s="93" t="s">
        <v>437</v>
      </c>
      <c r="C201" s="93">
        <v>0</v>
      </c>
      <c r="D201" s="93">
        <v>0</v>
      </c>
      <c r="E201" s="65">
        <v>10</v>
      </c>
      <c r="F201" s="97"/>
      <c r="G201" s="97"/>
      <c r="H201" s="3"/>
      <c r="I201" s="3"/>
      <c r="J201" s="3"/>
    </row>
    <row r="202" spans="1:10" s="4" customFormat="1" ht="12.75">
      <c r="A202" s="93">
        <v>4</v>
      </c>
      <c r="B202" s="93" t="s">
        <v>122</v>
      </c>
      <c r="C202" s="93">
        <v>0</v>
      </c>
      <c r="D202" s="93">
        <v>0</v>
      </c>
      <c r="E202" s="93">
        <v>0</v>
      </c>
      <c r="F202" s="97"/>
      <c r="G202" s="97"/>
      <c r="H202" s="3"/>
      <c r="I202" s="3"/>
      <c r="J202" s="3"/>
    </row>
    <row r="203" spans="1:10" s="4" customFormat="1" ht="12.75">
      <c r="A203" s="93">
        <v>5</v>
      </c>
      <c r="B203" s="93" t="s">
        <v>123</v>
      </c>
      <c r="C203" s="88" t="s">
        <v>33</v>
      </c>
      <c r="D203" s="88" t="s">
        <v>33</v>
      </c>
      <c r="E203" s="65">
        <f>SUM(E204:E209)</f>
        <v>0</v>
      </c>
      <c r="F203" s="97"/>
      <c r="G203" s="97"/>
      <c r="H203" s="3"/>
      <c r="I203" s="3"/>
      <c r="J203" s="3"/>
    </row>
    <row r="204" spans="1:5" ht="22.5">
      <c r="A204" s="156" t="s">
        <v>42</v>
      </c>
      <c r="B204" s="94" t="s">
        <v>299</v>
      </c>
      <c r="C204" s="94">
        <v>0</v>
      </c>
      <c r="D204" s="94">
        <v>0.08</v>
      </c>
      <c r="E204" s="98">
        <f aca="true" t="shared" si="7" ref="E204:E209">C204*D204</f>
        <v>0</v>
      </c>
    </row>
    <row r="205" spans="1:5" ht="12.75">
      <c r="A205" s="157"/>
      <c r="B205" s="94" t="s">
        <v>300</v>
      </c>
      <c r="C205" s="94">
        <v>0</v>
      </c>
      <c r="D205" s="94">
        <v>0.03</v>
      </c>
      <c r="E205" s="98">
        <f t="shared" si="7"/>
        <v>0</v>
      </c>
    </row>
    <row r="206" spans="1:5" ht="12.75">
      <c r="A206" s="157"/>
      <c r="B206" s="94" t="s">
        <v>301</v>
      </c>
      <c r="C206" s="94">
        <v>0</v>
      </c>
      <c r="D206" s="94">
        <v>0.02</v>
      </c>
      <c r="E206" s="98">
        <f t="shared" si="7"/>
        <v>0</v>
      </c>
    </row>
    <row r="207" spans="1:5" ht="12.75">
      <c r="A207" s="157"/>
      <c r="B207" s="94" t="s">
        <v>302</v>
      </c>
      <c r="C207" s="94">
        <v>0</v>
      </c>
      <c r="D207" s="94">
        <v>0.02</v>
      </c>
      <c r="E207" s="98">
        <f t="shared" si="7"/>
        <v>0</v>
      </c>
    </row>
    <row r="208" spans="1:5" ht="12.75">
      <c r="A208" s="157"/>
      <c r="B208" s="94" t="s">
        <v>303</v>
      </c>
      <c r="C208" s="94">
        <v>0</v>
      </c>
      <c r="D208" s="94">
        <v>0.05</v>
      </c>
      <c r="E208" s="98">
        <f t="shared" si="7"/>
        <v>0</v>
      </c>
    </row>
    <row r="209" spans="1:5" ht="12.75">
      <c r="A209" s="158"/>
      <c r="B209" s="94" t="s">
        <v>304</v>
      </c>
      <c r="C209" s="94">
        <v>0</v>
      </c>
      <c r="D209" s="94">
        <v>0.02</v>
      </c>
      <c r="E209" s="98">
        <f t="shared" si="7"/>
        <v>0</v>
      </c>
    </row>
    <row r="210" spans="1:10" s="4" customFormat="1" ht="33.75">
      <c r="A210" s="93">
        <v>6</v>
      </c>
      <c r="B210" s="93" t="s">
        <v>124</v>
      </c>
      <c r="C210" s="88" t="s">
        <v>33</v>
      </c>
      <c r="D210" s="88" t="s">
        <v>33</v>
      </c>
      <c r="E210" s="65">
        <f>SUM(E211:E217)</f>
        <v>64.1</v>
      </c>
      <c r="F210" s="97"/>
      <c r="G210" s="97"/>
      <c r="H210" s="3"/>
      <c r="I210" s="3"/>
      <c r="J210" s="3"/>
    </row>
    <row r="211" spans="1:5" ht="12.75">
      <c r="A211" s="156" t="s">
        <v>42</v>
      </c>
      <c r="B211" s="94" t="s">
        <v>125</v>
      </c>
      <c r="C211" s="94">
        <v>1</v>
      </c>
      <c r="D211" s="98">
        <v>45</v>
      </c>
      <c r="E211" s="98">
        <f aca="true" t="shared" si="8" ref="E211:E217">C211*D211</f>
        <v>45</v>
      </c>
    </row>
    <row r="212" spans="1:5" ht="12.75">
      <c r="A212" s="157"/>
      <c r="B212" s="94" t="s">
        <v>126</v>
      </c>
      <c r="C212" s="94">
        <v>1</v>
      </c>
      <c r="D212" s="98">
        <v>4</v>
      </c>
      <c r="E212" s="98">
        <f t="shared" si="8"/>
        <v>4</v>
      </c>
    </row>
    <row r="213" spans="1:5" ht="12.75">
      <c r="A213" s="157"/>
      <c r="B213" s="94" t="s">
        <v>308</v>
      </c>
      <c r="C213" s="94">
        <v>1</v>
      </c>
      <c r="D213" s="98">
        <v>4.6</v>
      </c>
      <c r="E213" s="98">
        <f t="shared" si="8"/>
        <v>4.6</v>
      </c>
    </row>
    <row r="214" spans="1:5" ht="11.25" customHeight="1">
      <c r="A214" s="157"/>
      <c r="B214" s="94" t="s">
        <v>309</v>
      </c>
      <c r="C214" s="94">
        <v>1</v>
      </c>
      <c r="D214" s="98">
        <v>2</v>
      </c>
      <c r="E214" s="98">
        <f t="shared" si="8"/>
        <v>2</v>
      </c>
    </row>
    <row r="215" spans="1:5" ht="11.25" customHeight="1">
      <c r="A215" s="157"/>
      <c r="B215" s="94" t="s">
        <v>312</v>
      </c>
      <c r="C215" s="94">
        <v>0</v>
      </c>
      <c r="D215" s="98">
        <v>38</v>
      </c>
      <c r="E215" s="98">
        <f t="shared" si="8"/>
        <v>0</v>
      </c>
    </row>
    <row r="216" spans="1:5" ht="21" customHeight="1">
      <c r="A216" s="157"/>
      <c r="B216" s="94" t="s">
        <v>313</v>
      </c>
      <c r="C216" s="94">
        <v>0</v>
      </c>
      <c r="D216" s="98">
        <v>50</v>
      </c>
      <c r="E216" s="98">
        <f t="shared" si="8"/>
        <v>0</v>
      </c>
    </row>
    <row r="217" spans="1:5" ht="12.75">
      <c r="A217" s="158"/>
      <c r="B217" s="94" t="s">
        <v>435</v>
      </c>
      <c r="C217" s="94">
        <v>1</v>
      </c>
      <c r="D217" s="98">
        <v>8.5</v>
      </c>
      <c r="E217" s="98">
        <f t="shared" si="8"/>
        <v>8.5</v>
      </c>
    </row>
    <row r="218" spans="1:2" ht="12.75">
      <c r="A218" s="162" t="s">
        <v>22</v>
      </c>
      <c r="B218" s="162"/>
    </row>
    <row r="220" spans="1:4" ht="11.25" customHeight="1">
      <c r="A220" s="159" t="s">
        <v>127</v>
      </c>
      <c r="B220" s="159"/>
      <c r="C220" s="159"/>
      <c r="D220" s="159"/>
    </row>
    <row r="222" spans="1:6" ht="56.25" customHeight="1">
      <c r="A222" s="91" t="s">
        <v>1</v>
      </c>
      <c r="B222" s="91" t="s">
        <v>2</v>
      </c>
      <c r="C222" s="91" t="s">
        <v>128</v>
      </c>
      <c r="D222" s="91" t="s">
        <v>129</v>
      </c>
      <c r="E222" s="91" t="s">
        <v>130</v>
      </c>
      <c r="F222" s="91" t="s">
        <v>94</v>
      </c>
    </row>
    <row r="223" spans="1:6" ht="12.75">
      <c r="A223" s="91">
        <v>1</v>
      </c>
      <c r="B223" s="91">
        <v>2</v>
      </c>
      <c r="C223" s="91">
        <v>3</v>
      </c>
      <c r="D223" s="91">
        <v>4</v>
      </c>
      <c r="E223" s="91">
        <v>5</v>
      </c>
      <c r="F223" s="91">
        <v>6</v>
      </c>
    </row>
    <row r="224" spans="1:6" ht="23.25" customHeight="1">
      <c r="A224" s="112">
        <v>1</v>
      </c>
      <c r="B224" s="112" t="s">
        <v>131</v>
      </c>
      <c r="C224" s="186">
        <v>19258</v>
      </c>
      <c r="D224" s="112">
        <v>0.2</v>
      </c>
      <c r="E224" s="99">
        <v>40</v>
      </c>
      <c r="F224" s="112" t="s">
        <v>314</v>
      </c>
    </row>
    <row r="225" spans="1:4" ht="12.75">
      <c r="A225" s="162" t="s">
        <v>132</v>
      </c>
      <c r="B225" s="162"/>
      <c r="C225" s="162"/>
      <c r="D225" s="162"/>
    </row>
    <row r="226" ht="12.75">
      <c r="A226" s="87" t="s">
        <v>19</v>
      </c>
    </row>
    <row r="227" spans="1:7" ht="60.75" customHeight="1">
      <c r="A227" s="91" t="s">
        <v>24</v>
      </c>
      <c r="B227" s="91" t="s">
        <v>2</v>
      </c>
      <c r="C227" s="91" t="s">
        <v>133</v>
      </c>
      <c r="D227" s="91" t="s">
        <v>134</v>
      </c>
      <c r="E227" s="91" t="s">
        <v>135</v>
      </c>
      <c r="F227" s="91" t="s">
        <v>129</v>
      </c>
      <c r="G227" s="91" t="s">
        <v>136</v>
      </c>
    </row>
    <row r="228" spans="1:7" ht="12.75">
      <c r="A228" s="91">
        <v>1</v>
      </c>
      <c r="B228" s="91">
        <v>2</v>
      </c>
      <c r="C228" s="91">
        <v>3</v>
      </c>
      <c r="D228" s="91">
        <v>4</v>
      </c>
      <c r="E228" s="91">
        <v>5</v>
      </c>
      <c r="F228" s="91">
        <v>6</v>
      </c>
      <c r="G228" s="91">
        <v>7</v>
      </c>
    </row>
    <row r="229" spans="1:10" s="4" customFormat="1" ht="12.75">
      <c r="A229" s="93">
        <v>1</v>
      </c>
      <c r="B229" s="93" t="s">
        <v>137</v>
      </c>
      <c r="C229" s="89" t="s">
        <v>19</v>
      </c>
      <c r="D229" s="89" t="s">
        <v>19</v>
      </c>
      <c r="E229" s="89">
        <f>E230+E231</f>
        <v>26270</v>
      </c>
      <c r="F229" s="88" t="s">
        <v>33</v>
      </c>
      <c r="G229" s="65">
        <f>G230+G231</f>
        <v>23.5</v>
      </c>
      <c r="H229" s="3"/>
      <c r="I229" s="3"/>
      <c r="J229" s="3"/>
    </row>
    <row r="230" spans="1:7" ht="12.75">
      <c r="A230" s="156" t="s">
        <v>42</v>
      </c>
      <c r="B230" s="94" t="s">
        <v>138</v>
      </c>
      <c r="C230" s="185">
        <v>14623</v>
      </c>
      <c r="D230" s="92"/>
      <c r="E230" s="92">
        <v>23464</v>
      </c>
      <c r="F230" s="94">
        <v>0.1</v>
      </c>
      <c r="G230" s="98">
        <v>23.5</v>
      </c>
    </row>
    <row r="231" spans="1:7" ht="11.25" customHeight="1">
      <c r="A231" s="158"/>
      <c r="B231" s="94" t="s">
        <v>139</v>
      </c>
      <c r="C231" s="185">
        <v>3050</v>
      </c>
      <c r="D231" s="92"/>
      <c r="E231" s="92">
        <v>2806</v>
      </c>
      <c r="F231" s="94">
        <v>0</v>
      </c>
      <c r="G231" s="98">
        <f>E231*F231/100</f>
        <v>0</v>
      </c>
    </row>
    <row r="232" spans="1:4" ht="12.75">
      <c r="A232" s="162" t="s">
        <v>140</v>
      </c>
      <c r="B232" s="162"/>
      <c r="C232" s="162"/>
      <c r="D232" s="162"/>
    </row>
    <row r="233" ht="12.75">
      <c r="A233" s="87" t="s">
        <v>19</v>
      </c>
    </row>
    <row r="234" spans="1:3" ht="12.75">
      <c r="A234" s="88" t="s">
        <v>24</v>
      </c>
      <c r="B234" s="88" t="s">
        <v>2</v>
      </c>
      <c r="C234" s="88" t="s">
        <v>141</v>
      </c>
    </row>
    <row r="235" spans="1:3" ht="12.75">
      <c r="A235" s="88">
        <v>1</v>
      </c>
      <c r="B235" s="88">
        <v>2</v>
      </c>
      <c r="C235" s="88">
        <v>3</v>
      </c>
    </row>
    <row r="236" spans="1:10" s="4" customFormat="1" ht="22.5">
      <c r="A236" s="93">
        <v>1</v>
      </c>
      <c r="B236" s="93" t="s">
        <v>315</v>
      </c>
      <c r="C236" s="65">
        <v>0</v>
      </c>
      <c r="D236" s="97"/>
      <c r="E236" s="97"/>
      <c r="F236" s="97"/>
      <c r="G236" s="97"/>
      <c r="H236" s="3"/>
      <c r="I236" s="3"/>
      <c r="J236" s="3"/>
    </row>
    <row r="237" spans="1:10" s="4" customFormat="1" ht="22.5">
      <c r="A237" s="93">
        <v>2</v>
      </c>
      <c r="B237" s="93" t="s">
        <v>142</v>
      </c>
      <c r="C237" s="65">
        <v>0</v>
      </c>
      <c r="D237" s="97"/>
      <c r="E237" s="97"/>
      <c r="F237" s="97"/>
      <c r="G237" s="97"/>
      <c r="H237" s="3"/>
      <c r="I237" s="3"/>
      <c r="J237" s="3"/>
    </row>
    <row r="238" spans="1:10" s="4" customFormat="1" ht="33.75">
      <c r="A238" s="93">
        <v>3</v>
      </c>
      <c r="B238" s="93" t="s">
        <v>436</v>
      </c>
      <c r="C238" s="65">
        <f>SUM(C239:C242)</f>
        <v>30.3</v>
      </c>
      <c r="D238" s="97"/>
      <c r="E238" s="97"/>
      <c r="F238" s="97"/>
      <c r="G238" s="97"/>
      <c r="H238" s="3"/>
      <c r="I238" s="3"/>
      <c r="J238" s="3"/>
    </row>
    <row r="239" spans="1:3" ht="12.75">
      <c r="A239" s="156" t="s">
        <v>42</v>
      </c>
      <c r="B239" s="94" t="s">
        <v>43</v>
      </c>
      <c r="C239" s="98">
        <v>3</v>
      </c>
    </row>
    <row r="240" spans="1:3" ht="12.75">
      <c r="A240" s="157"/>
      <c r="B240" s="94" t="s">
        <v>44</v>
      </c>
      <c r="C240" s="98">
        <v>3</v>
      </c>
    </row>
    <row r="241" spans="1:3" ht="12.75">
      <c r="A241" s="157"/>
      <c r="B241" s="94" t="s">
        <v>45</v>
      </c>
      <c r="C241" s="98">
        <v>21.3</v>
      </c>
    </row>
    <row r="242" spans="1:3" ht="12.75">
      <c r="A242" s="158"/>
      <c r="B242" s="94" t="s">
        <v>46</v>
      </c>
      <c r="C242" s="98">
        <v>3</v>
      </c>
    </row>
    <row r="243" spans="1:10" s="4" customFormat="1" ht="22.5">
      <c r="A243" s="93">
        <v>4</v>
      </c>
      <c r="B243" s="93" t="s">
        <v>143</v>
      </c>
      <c r="C243" s="65">
        <v>0</v>
      </c>
      <c r="D243" s="97"/>
      <c r="E243" s="97"/>
      <c r="F243" s="97"/>
      <c r="G243" s="97"/>
      <c r="H243" s="3"/>
      <c r="I243" s="3"/>
      <c r="J243" s="3"/>
    </row>
    <row r="244" spans="1:10" s="4" customFormat="1" ht="11.25" customHeight="1">
      <c r="A244" s="93">
        <v>5</v>
      </c>
      <c r="B244" s="93" t="s">
        <v>144</v>
      </c>
      <c r="C244" s="65">
        <v>7</v>
      </c>
      <c r="D244" s="97"/>
      <c r="E244" s="97"/>
      <c r="F244" s="97"/>
      <c r="G244" s="97"/>
      <c r="H244" s="3"/>
      <c r="I244" s="3"/>
      <c r="J244" s="3"/>
    </row>
    <row r="246" spans="1:4" ht="11.25" customHeight="1">
      <c r="A246" s="159" t="s">
        <v>145</v>
      </c>
      <c r="B246" s="159"/>
      <c r="C246" s="159"/>
      <c r="D246" s="159"/>
    </row>
    <row r="248" spans="1:5" ht="22.5">
      <c r="A248" s="91" t="s">
        <v>1</v>
      </c>
      <c r="B248" s="91" t="s">
        <v>2</v>
      </c>
      <c r="C248" s="91" t="s">
        <v>59</v>
      </c>
      <c r="D248" s="91" t="s">
        <v>146</v>
      </c>
      <c r="E248" s="91" t="s">
        <v>27</v>
      </c>
    </row>
    <row r="249" spans="1:5" ht="12.75">
      <c r="A249" s="91">
        <v>1</v>
      </c>
      <c r="B249" s="91">
        <v>2</v>
      </c>
      <c r="C249" s="91">
        <v>3</v>
      </c>
      <c r="D249" s="91">
        <v>4</v>
      </c>
      <c r="E249" s="91">
        <v>5</v>
      </c>
    </row>
    <row r="250" spans="1:10" s="4" customFormat="1" ht="56.25" customHeight="1">
      <c r="A250" s="93">
        <v>1</v>
      </c>
      <c r="B250" s="93" t="s">
        <v>147</v>
      </c>
      <c r="C250" s="93" t="s">
        <v>19</v>
      </c>
      <c r="D250" s="93" t="s">
        <v>19</v>
      </c>
      <c r="E250" s="65">
        <f>E251+E253+E256+E265+E267</f>
        <v>5.29</v>
      </c>
      <c r="F250" s="97"/>
      <c r="G250" s="97"/>
      <c r="H250" s="3"/>
      <c r="I250" s="3"/>
      <c r="J250" s="3"/>
    </row>
    <row r="251" spans="1:10" s="4" customFormat="1" ht="11.25" customHeight="1">
      <c r="A251" s="114" t="s">
        <v>148</v>
      </c>
      <c r="B251" s="93" t="s">
        <v>149</v>
      </c>
      <c r="C251" s="93" t="s">
        <v>19</v>
      </c>
      <c r="D251" s="93" t="s">
        <v>19</v>
      </c>
      <c r="E251" s="65">
        <f>SUM(E252:E252)</f>
        <v>0</v>
      </c>
      <c r="F251" s="97"/>
      <c r="G251" s="97"/>
      <c r="H251" s="3"/>
      <c r="I251" s="3"/>
      <c r="J251" s="3"/>
    </row>
    <row r="252" spans="1:5" ht="12.75">
      <c r="A252" s="95" t="s">
        <v>150</v>
      </c>
      <c r="B252" s="94" t="s">
        <v>151</v>
      </c>
      <c r="C252" s="94">
        <v>0</v>
      </c>
      <c r="D252" s="98">
        <v>3.4</v>
      </c>
      <c r="E252" s="98">
        <f>C252*D252</f>
        <v>0</v>
      </c>
    </row>
    <row r="253" spans="1:10" s="4" customFormat="1" ht="22.5">
      <c r="A253" s="114" t="s">
        <v>152</v>
      </c>
      <c r="B253" s="93" t="s">
        <v>153</v>
      </c>
      <c r="C253" s="93"/>
      <c r="D253" s="93"/>
      <c r="E253" s="65">
        <f>SUM(E254:E255)</f>
        <v>0</v>
      </c>
      <c r="F253" s="97"/>
      <c r="G253" s="97"/>
      <c r="H253" s="3"/>
      <c r="I253" s="3"/>
      <c r="J253" s="3"/>
    </row>
    <row r="254" spans="1:5" ht="12.75">
      <c r="A254" s="156" t="s">
        <v>150</v>
      </c>
      <c r="B254" s="94" t="s">
        <v>154</v>
      </c>
      <c r="C254" s="94">
        <v>0</v>
      </c>
      <c r="D254" s="98">
        <v>0.1</v>
      </c>
      <c r="E254" s="98">
        <f>C254*D254</f>
        <v>0</v>
      </c>
    </row>
    <row r="255" spans="1:5" ht="12.75">
      <c r="A255" s="157"/>
      <c r="B255" s="94" t="s">
        <v>316</v>
      </c>
      <c r="C255" s="94">
        <v>0</v>
      </c>
      <c r="D255" s="94">
        <v>0.15</v>
      </c>
      <c r="E255" s="98">
        <f>C255*D255</f>
        <v>0</v>
      </c>
    </row>
    <row r="256" spans="1:10" s="4" customFormat="1" ht="22.5">
      <c r="A256" s="114" t="s">
        <v>155</v>
      </c>
      <c r="B256" s="93" t="s">
        <v>156</v>
      </c>
      <c r="C256" s="93"/>
      <c r="D256" s="93"/>
      <c r="E256" s="65">
        <f>SUM(E257:E264)</f>
        <v>0</v>
      </c>
      <c r="F256" s="97"/>
      <c r="G256" s="97"/>
      <c r="H256" s="3"/>
      <c r="I256" s="3"/>
      <c r="J256" s="3"/>
    </row>
    <row r="257" spans="1:5" ht="12.75">
      <c r="A257" s="156" t="s">
        <v>150</v>
      </c>
      <c r="B257" s="94" t="s">
        <v>157</v>
      </c>
      <c r="C257" s="94">
        <v>0</v>
      </c>
      <c r="D257" s="98">
        <v>3.5</v>
      </c>
      <c r="E257" s="98">
        <f aca="true" t="shared" si="9" ref="E257:E264">C257*D257</f>
        <v>0</v>
      </c>
    </row>
    <row r="258" spans="1:5" ht="12.75">
      <c r="A258" s="157"/>
      <c r="B258" s="94" t="s">
        <v>317</v>
      </c>
      <c r="C258" s="94">
        <v>0</v>
      </c>
      <c r="D258" s="98">
        <v>2.5</v>
      </c>
      <c r="E258" s="98">
        <f t="shared" si="9"/>
        <v>0</v>
      </c>
    </row>
    <row r="259" spans="1:5" ht="12.75">
      <c r="A259" s="157"/>
      <c r="B259" s="94" t="s">
        <v>318</v>
      </c>
      <c r="C259" s="94">
        <v>0</v>
      </c>
      <c r="D259" s="98">
        <v>1.1</v>
      </c>
      <c r="E259" s="98">
        <f t="shared" si="9"/>
        <v>0</v>
      </c>
    </row>
    <row r="260" spans="1:5" ht="12.75">
      <c r="A260" s="157"/>
      <c r="B260" s="94" t="s">
        <v>319</v>
      </c>
      <c r="C260" s="94">
        <v>0</v>
      </c>
      <c r="D260" s="94">
        <v>0.39</v>
      </c>
      <c r="E260" s="98">
        <f t="shared" si="9"/>
        <v>0</v>
      </c>
    </row>
    <row r="261" spans="1:5" ht="12.75">
      <c r="A261" s="157"/>
      <c r="B261" s="94" t="s">
        <v>320</v>
      </c>
      <c r="C261" s="94">
        <v>0</v>
      </c>
      <c r="D261" s="94">
        <v>0.22</v>
      </c>
      <c r="E261" s="98">
        <f t="shared" si="9"/>
        <v>0</v>
      </c>
    </row>
    <row r="262" spans="1:5" ht="12.75">
      <c r="A262" s="157"/>
      <c r="B262" s="94" t="s">
        <v>321</v>
      </c>
      <c r="C262" s="94">
        <v>0</v>
      </c>
      <c r="D262" s="98">
        <v>38</v>
      </c>
      <c r="E262" s="98">
        <f t="shared" si="9"/>
        <v>0</v>
      </c>
    </row>
    <row r="263" spans="1:5" ht="12.75">
      <c r="A263" s="157"/>
      <c r="B263" s="94" t="s">
        <v>322</v>
      </c>
      <c r="C263" s="94">
        <v>0</v>
      </c>
      <c r="D263" s="98">
        <v>40</v>
      </c>
      <c r="E263" s="98">
        <f t="shared" si="9"/>
        <v>0</v>
      </c>
    </row>
    <row r="264" spans="1:5" ht="12.75">
      <c r="A264" s="158"/>
      <c r="B264" s="94" t="s">
        <v>323</v>
      </c>
      <c r="C264" s="94">
        <v>0</v>
      </c>
      <c r="D264" s="98">
        <v>70</v>
      </c>
      <c r="E264" s="98">
        <f t="shared" si="9"/>
        <v>0</v>
      </c>
    </row>
    <row r="265" spans="1:10" s="4" customFormat="1" ht="12" customHeight="1">
      <c r="A265" s="114" t="s">
        <v>158</v>
      </c>
      <c r="B265" s="93" t="s">
        <v>159</v>
      </c>
      <c r="C265" s="93"/>
      <c r="D265" s="93"/>
      <c r="E265" s="65">
        <f>SUM(E266:E266)</f>
        <v>0</v>
      </c>
      <c r="F265" s="97"/>
      <c r="G265" s="97"/>
      <c r="H265" s="3"/>
      <c r="I265" s="3"/>
      <c r="J265" s="3"/>
    </row>
    <row r="266" spans="1:5" ht="12.75">
      <c r="A266" s="96" t="s">
        <v>150</v>
      </c>
      <c r="B266" s="94" t="s">
        <v>324</v>
      </c>
      <c r="C266" s="94">
        <v>0</v>
      </c>
      <c r="D266" s="94">
        <v>0.525</v>
      </c>
      <c r="E266" s="98">
        <f>C266*D266</f>
        <v>0</v>
      </c>
    </row>
    <row r="267" spans="1:10" s="4" customFormat="1" ht="24.75" customHeight="1">
      <c r="A267" s="114" t="s">
        <v>195</v>
      </c>
      <c r="B267" s="93" t="s">
        <v>325</v>
      </c>
      <c r="C267" s="93"/>
      <c r="D267" s="93"/>
      <c r="E267" s="65">
        <f>SUM(E268:E270)</f>
        <v>5.29</v>
      </c>
      <c r="F267" s="97"/>
      <c r="G267" s="97"/>
      <c r="H267" s="3"/>
      <c r="I267" s="3"/>
      <c r="J267" s="3"/>
    </row>
    <row r="268" spans="1:5" ht="12.75">
      <c r="A268" s="156" t="s">
        <v>150</v>
      </c>
      <c r="B268" s="94" t="s">
        <v>326</v>
      </c>
      <c r="C268" s="94">
        <v>0</v>
      </c>
      <c r="D268" s="98">
        <v>6</v>
      </c>
      <c r="E268" s="98">
        <f>C268*D268</f>
        <v>0</v>
      </c>
    </row>
    <row r="269" spans="1:5" ht="22.5">
      <c r="A269" s="157"/>
      <c r="B269" s="94" t="s">
        <v>439</v>
      </c>
      <c r="C269" s="94">
        <v>1</v>
      </c>
      <c r="D269" s="98">
        <v>5.29</v>
      </c>
      <c r="E269" s="98">
        <f>C269*D269</f>
        <v>5.29</v>
      </c>
    </row>
    <row r="270" spans="1:5" ht="12.75">
      <c r="A270" s="158"/>
      <c r="B270" s="94" t="s">
        <v>327</v>
      </c>
      <c r="C270" s="94">
        <v>0</v>
      </c>
      <c r="D270" s="98">
        <v>3</v>
      </c>
      <c r="E270" s="98">
        <f>C270*D270</f>
        <v>0</v>
      </c>
    </row>
    <row r="271" spans="1:2" ht="11.25" customHeight="1">
      <c r="A271" s="162" t="s">
        <v>22</v>
      </c>
      <c r="B271" s="162"/>
    </row>
    <row r="272" ht="12.75">
      <c r="A272" s="87" t="s">
        <v>19</v>
      </c>
    </row>
    <row r="274" spans="1:4" ht="11.25" customHeight="1">
      <c r="A274" s="159" t="s">
        <v>160</v>
      </c>
      <c r="B274" s="159"/>
      <c r="C274" s="159"/>
      <c r="D274" s="159"/>
    </row>
    <row r="276" spans="1:6" ht="27" customHeight="1">
      <c r="A276" s="91" t="s">
        <v>1</v>
      </c>
      <c r="B276" s="91" t="s">
        <v>2</v>
      </c>
      <c r="C276" s="91" t="s">
        <v>58</v>
      </c>
      <c r="D276" s="91" t="s">
        <v>59</v>
      </c>
      <c r="E276" s="91" t="s">
        <v>161</v>
      </c>
      <c r="F276" s="91" t="s">
        <v>83</v>
      </c>
    </row>
    <row r="277" spans="1:6" ht="12.75">
      <c r="A277" s="91">
        <v>1</v>
      </c>
      <c r="B277" s="91">
        <v>2</v>
      </c>
      <c r="C277" s="91">
        <v>3</v>
      </c>
      <c r="D277" s="91">
        <v>4</v>
      </c>
      <c r="E277" s="91">
        <v>5</v>
      </c>
      <c r="F277" s="91">
        <v>6</v>
      </c>
    </row>
    <row r="278" spans="1:10" s="4" customFormat="1" ht="90">
      <c r="A278" s="93">
        <v>1</v>
      </c>
      <c r="B278" s="93" t="s">
        <v>162</v>
      </c>
      <c r="C278" s="93" t="s">
        <v>19</v>
      </c>
      <c r="D278" s="93" t="s">
        <v>19</v>
      </c>
      <c r="E278" s="93" t="s">
        <v>19</v>
      </c>
      <c r="F278" s="65">
        <f>F279+F290+F293+F306+F309+F312+F313+F316</f>
        <v>44.71000000000001</v>
      </c>
      <c r="G278" s="97"/>
      <c r="H278" s="3"/>
      <c r="I278" s="3"/>
      <c r="J278" s="3"/>
    </row>
    <row r="279" spans="1:10" s="4" customFormat="1" ht="14.25" customHeight="1">
      <c r="A279" s="115" t="s">
        <v>148</v>
      </c>
      <c r="B279" s="93" t="s">
        <v>163</v>
      </c>
      <c r="C279" s="93" t="s">
        <v>19</v>
      </c>
      <c r="D279" s="93" t="s">
        <v>19</v>
      </c>
      <c r="E279" s="93" t="s">
        <v>19</v>
      </c>
      <c r="F279" s="65">
        <f>SUM(F280:F289)</f>
        <v>15</v>
      </c>
      <c r="G279" s="97"/>
      <c r="H279" s="3"/>
      <c r="I279" s="3"/>
      <c r="J279" s="3"/>
    </row>
    <row r="280" spans="1:6" ht="12.75">
      <c r="A280" s="156" t="s">
        <v>11</v>
      </c>
      <c r="B280" s="94" t="s">
        <v>164</v>
      </c>
      <c r="C280" s="94" t="s">
        <v>328</v>
      </c>
      <c r="D280" s="94">
        <v>10</v>
      </c>
      <c r="E280" s="98">
        <v>900</v>
      </c>
      <c r="F280" s="98">
        <f aca="true" t="shared" si="10" ref="F280:F289">D280*E280/1000</f>
        <v>9</v>
      </c>
    </row>
    <row r="281" spans="1:6" ht="12.75">
      <c r="A281" s="157"/>
      <c r="B281" s="94" t="s">
        <v>166</v>
      </c>
      <c r="C281" s="94" t="s">
        <v>165</v>
      </c>
      <c r="D281" s="94">
        <v>12</v>
      </c>
      <c r="E281" s="98">
        <v>75</v>
      </c>
      <c r="F281" s="98">
        <f t="shared" si="10"/>
        <v>0.9</v>
      </c>
    </row>
    <row r="282" spans="1:6" ht="12.75">
      <c r="A282" s="157"/>
      <c r="B282" s="94" t="s">
        <v>167</v>
      </c>
      <c r="C282" s="94" t="s">
        <v>165</v>
      </c>
      <c r="D282" s="94">
        <v>100</v>
      </c>
      <c r="E282" s="98">
        <v>7</v>
      </c>
      <c r="F282" s="98">
        <f t="shared" si="10"/>
        <v>0.7</v>
      </c>
    </row>
    <row r="283" spans="1:6" ht="11.25" customHeight="1">
      <c r="A283" s="157"/>
      <c r="B283" s="94" t="s">
        <v>329</v>
      </c>
      <c r="C283" s="94" t="s">
        <v>165</v>
      </c>
      <c r="D283" s="94">
        <v>20</v>
      </c>
      <c r="E283" s="98">
        <v>30</v>
      </c>
      <c r="F283" s="98">
        <f t="shared" si="10"/>
        <v>0.6</v>
      </c>
    </row>
    <row r="284" spans="1:6" ht="12.75">
      <c r="A284" s="157"/>
      <c r="B284" s="94" t="s">
        <v>168</v>
      </c>
      <c r="C284" s="94" t="s">
        <v>165</v>
      </c>
      <c r="D284" s="94">
        <v>12</v>
      </c>
      <c r="E284" s="98">
        <v>50</v>
      </c>
      <c r="F284" s="98">
        <f t="shared" si="10"/>
        <v>0.6</v>
      </c>
    </row>
    <row r="285" spans="1:6" ht="12.75">
      <c r="A285" s="157"/>
      <c r="B285" s="94" t="s">
        <v>169</v>
      </c>
      <c r="C285" s="94" t="s">
        <v>165</v>
      </c>
      <c r="D285" s="94">
        <v>8</v>
      </c>
      <c r="E285" s="98">
        <v>50</v>
      </c>
      <c r="F285" s="98">
        <f t="shared" si="10"/>
        <v>0.4</v>
      </c>
    </row>
    <row r="286" spans="1:6" ht="12.75">
      <c r="A286" s="157"/>
      <c r="B286" s="94" t="s">
        <v>170</v>
      </c>
      <c r="C286" s="94" t="s">
        <v>330</v>
      </c>
      <c r="D286" s="94">
        <v>4</v>
      </c>
      <c r="E286" s="98">
        <v>150</v>
      </c>
      <c r="F286" s="98">
        <f t="shared" si="10"/>
        <v>0.6</v>
      </c>
    </row>
    <row r="287" spans="1:6" ht="12.75">
      <c r="A287" s="157"/>
      <c r="B287" s="94" t="s">
        <v>331</v>
      </c>
      <c r="C287" s="94" t="s">
        <v>165</v>
      </c>
      <c r="D287" s="94">
        <v>10</v>
      </c>
      <c r="E287" s="98">
        <v>30</v>
      </c>
      <c r="F287" s="98">
        <f t="shared" si="10"/>
        <v>0.3</v>
      </c>
    </row>
    <row r="288" spans="1:6" ht="12.75">
      <c r="A288" s="157"/>
      <c r="B288" s="94" t="s">
        <v>332</v>
      </c>
      <c r="C288" s="94" t="s">
        <v>333</v>
      </c>
      <c r="D288" s="94">
        <v>3</v>
      </c>
      <c r="E288" s="98">
        <v>300</v>
      </c>
      <c r="F288" s="98">
        <f t="shared" si="10"/>
        <v>0.9</v>
      </c>
    </row>
    <row r="289" spans="1:6" ht="22.5">
      <c r="A289" s="158"/>
      <c r="B289" s="94" t="s">
        <v>171</v>
      </c>
      <c r="C289" s="94"/>
      <c r="D289" s="94">
        <v>1</v>
      </c>
      <c r="E289" s="98">
        <v>1000</v>
      </c>
      <c r="F289" s="98">
        <f t="shared" si="10"/>
        <v>1</v>
      </c>
    </row>
    <row r="290" spans="1:10" s="4" customFormat="1" ht="22.5">
      <c r="A290" s="115" t="s">
        <v>152</v>
      </c>
      <c r="B290" s="93" t="s">
        <v>172</v>
      </c>
      <c r="C290" s="93"/>
      <c r="D290" s="93"/>
      <c r="E290" s="93"/>
      <c r="F290" s="65">
        <f>SUM(F291:F292)</f>
        <v>0</v>
      </c>
      <c r="G290" s="97"/>
      <c r="H290" s="3"/>
      <c r="I290" s="3"/>
      <c r="J290" s="3"/>
    </row>
    <row r="291" spans="1:6" ht="12.75">
      <c r="A291" s="157"/>
      <c r="B291" s="94" t="s">
        <v>173</v>
      </c>
      <c r="C291" s="94" t="s">
        <v>165</v>
      </c>
      <c r="D291" s="94">
        <v>0</v>
      </c>
      <c r="E291" s="92">
        <v>2500</v>
      </c>
      <c r="F291" s="98">
        <f>D291*E291/1000</f>
        <v>0</v>
      </c>
    </row>
    <row r="292" spans="1:6" ht="12.75">
      <c r="A292" s="157"/>
      <c r="B292" s="94" t="s">
        <v>174</v>
      </c>
      <c r="C292" s="94" t="s">
        <v>165</v>
      </c>
      <c r="D292" s="94">
        <v>0</v>
      </c>
      <c r="E292" s="92">
        <v>7000</v>
      </c>
      <c r="F292" s="98">
        <f>D292*E292/1000</f>
        <v>0</v>
      </c>
    </row>
    <row r="293" spans="1:10" s="4" customFormat="1" ht="22.5">
      <c r="A293" s="115" t="s">
        <v>155</v>
      </c>
      <c r="B293" s="93" t="s">
        <v>175</v>
      </c>
      <c r="C293" s="93"/>
      <c r="D293" s="93"/>
      <c r="E293" s="93"/>
      <c r="F293" s="65">
        <f>SUM(F294:F305)</f>
        <v>21.995</v>
      </c>
      <c r="G293" s="97"/>
      <c r="H293" s="3"/>
      <c r="I293" s="3"/>
      <c r="J293" s="3"/>
    </row>
    <row r="294" spans="1:6" ht="12.75">
      <c r="A294" s="156" t="s">
        <v>11</v>
      </c>
      <c r="B294" s="94" t="s">
        <v>176</v>
      </c>
      <c r="C294" s="94" t="s">
        <v>165</v>
      </c>
      <c r="D294" s="94">
        <v>100</v>
      </c>
      <c r="E294" s="92">
        <v>20</v>
      </c>
      <c r="F294" s="98">
        <f aca="true" t="shared" si="11" ref="F294:F305">D294*E294/1000</f>
        <v>2</v>
      </c>
    </row>
    <row r="295" spans="1:6" ht="12.75">
      <c r="A295" s="157"/>
      <c r="B295" s="94" t="s">
        <v>177</v>
      </c>
      <c r="C295" s="94" t="s">
        <v>165</v>
      </c>
      <c r="D295" s="94">
        <v>200</v>
      </c>
      <c r="E295" s="92">
        <v>25</v>
      </c>
      <c r="F295" s="98">
        <f t="shared" si="11"/>
        <v>5</v>
      </c>
    </row>
    <row r="296" spans="1:6" ht="12.75">
      <c r="A296" s="157"/>
      <c r="B296" s="94" t="s">
        <v>178</v>
      </c>
      <c r="C296" s="94" t="s">
        <v>165</v>
      </c>
      <c r="D296" s="94">
        <v>100</v>
      </c>
      <c r="E296" s="92">
        <v>30</v>
      </c>
      <c r="F296" s="98">
        <f t="shared" si="11"/>
        <v>3</v>
      </c>
    </row>
    <row r="297" spans="1:6" ht="12.75">
      <c r="A297" s="157"/>
      <c r="B297" s="94" t="s">
        <v>179</v>
      </c>
      <c r="C297" s="94" t="s">
        <v>165</v>
      </c>
      <c r="D297" s="94">
        <v>20</v>
      </c>
      <c r="E297" s="92">
        <v>150</v>
      </c>
      <c r="F297" s="98">
        <f t="shared" si="11"/>
        <v>3</v>
      </c>
    </row>
    <row r="298" spans="1:6" ht="12.75">
      <c r="A298" s="157"/>
      <c r="B298" s="94" t="s">
        <v>180</v>
      </c>
      <c r="C298" s="94" t="s">
        <v>181</v>
      </c>
      <c r="D298" s="94">
        <v>40</v>
      </c>
      <c r="E298" s="92">
        <v>30</v>
      </c>
      <c r="F298" s="98">
        <f t="shared" si="11"/>
        <v>1.2</v>
      </c>
    </row>
    <row r="299" spans="1:6" ht="12.75">
      <c r="A299" s="157"/>
      <c r="B299" s="94" t="s">
        <v>182</v>
      </c>
      <c r="C299" s="94" t="s">
        <v>183</v>
      </c>
      <c r="D299" s="94">
        <v>100</v>
      </c>
      <c r="E299" s="92">
        <v>7.55</v>
      </c>
      <c r="F299" s="98">
        <f t="shared" si="11"/>
        <v>0.755</v>
      </c>
    </row>
    <row r="300" spans="1:6" ht="12.75">
      <c r="A300" s="157"/>
      <c r="B300" s="94" t="s">
        <v>184</v>
      </c>
      <c r="C300" s="94" t="s">
        <v>185</v>
      </c>
      <c r="D300" s="94">
        <v>100</v>
      </c>
      <c r="E300" s="92">
        <v>25</v>
      </c>
      <c r="F300" s="98">
        <f t="shared" si="11"/>
        <v>2.5</v>
      </c>
    </row>
    <row r="301" spans="1:6" ht="12.75">
      <c r="A301" s="157"/>
      <c r="B301" s="94" t="s">
        <v>334</v>
      </c>
      <c r="C301" s="94" t="s">
        <v>185</v>
      </c>
      <c r="D301" s="94">
        <v>30</v>
      </c>
      <c r="E301" s="92">
        <v>30</v>
      </c>
      <c r="F301" s="98">
        <f t="shared" si="11"/>
        <v>0.9</v>
      </c>
    </row>
    <row r="302" spans="1:6" ht="12.75">
      <c r="A302" s="157"/>
      <c r="B302" s="94" t="s">
        <v>186</v>
      </c>
      <c r="C302" s="94" t="s">
        <v>165</v>
      </c>
      <c r="D302" s="94">
        <v>20</v>
      </c>
      <c r="E302" s="92">
        <v>30</v>
      </c>
      <c r="F302" s="98">
        <f t="shared" si="11"/>
        <v>0.6</v>
      </c>
    </row>
    <row r="303" spans="1:6" ht="12.75">
      <c r="A303" s="157"/>
      <c r="B303" s="94" t="s">
        <v>187</v>
      </c>
      <c r="C303" s="94" t="s">
        <v>181</v>
      </c>
      <c r="D303" s="94">
        <v>40</v>
      </c>
      <c r="E303" s="92">
        <v>16</v>
      </c>
      <c r="F303" s="98">
        <f t="shared" si="11"/>
        <v>0.64</v>
      </c>
    </row>
    <row r="304" spans="1:6" ht="12.75">
      <c r="A304" s="157"/>
      <c r="B304" s="94" t="s">
        <v>188</v>
      </c>
      <c r="C304" s="94" t="s">
        <v>165</v>
      </c>
      <c r="D304" s="94">
        <v>3</v>
      </c>
      <c r="E304" s="92">
        <v>200</v>
      </c>
      <c r="F304" s="98">
        <f t="shared" si="11"/>
        <v>0.6</v>
      </c>
    </row>
    <row r="305" spans="1:6" ht="12.75">
      <c r="A305" s="158"/>
      <c r="B305" s="94" t="s">
        <v>189</v>
      </c>
      <c r="C305" s="94" t="s">
        <v>165</v>
      </c>
      <c r="D305" s="94">
        <v>30</v>
      </c>
      <c r="E305" s="92">
        <v>60</v>
      </c>
      <c r="F305" s="98">
        <f t="shared" si="11"/>
        <v>1.8</v>
      </c>
    </row>
    <row r="306" spans="1:10" s="4" customFormat="1" ht="22.5">
      <c r="A306" s="115" t="s">
        <v>158</v>
      </c>
      <c r="B306" s="93" t="s">
        <v>190</v>
      </c>
      <c r="C306" s="88" t="s">
        <v>33</v>
      </c>
      <c r="D306" s="88" t="s">
        <v>33</v>
      </c>
      <c r="E306" s="88" t="s">
        <v>33</v>
      </c>
      <c r="F306" s="65">
        <f>SUM(F307:F308)</f>
        <v>0</v>
      </c>
      <c r="G306" s="97"/>
      <c r="H306" s="3"/>
      <c r="I306" s="3"/>
      <c r="J306" s="3"/>
    </row>
    <row r="307" spans="1:6" ht="12.75">
      <c r="A307" s="156" t="s">
        <v>11</v>
      </c>
      <c r="B307" s="94" t="s">
        <v>191</v>
      </c>
      <c r="C307" s="94" t="s">
        <v>192</v>
      </c>
      <c r="D307" s="94">
        <v>0</v>
      </c>
      <c r="E307" s="98">
        <v>550</v>
      </c>
      <c r="F307" s="98">
        <f>D307*E307/1000</f>
        <v>0</v>
      </c>
    </row>
    <row r="308" spans="1:6" ht="12.75">
      <c r="A308" s="158"/>
      <c r="B308" s="94" t="s">
        <v>193</v>
      </c>
      <c r="C308" s="94" t="s">
        <v>194</v>
      </c>
      <c r="D308" s="94">
        <v>0</v>
      </c>
      <c r="E308" s="98">
        <v>150</v>
      </c>
      <c r="F308" s="98">
        <f>D308*E308/1000</f>
        <v>0</v>
      </c>
    </row>
    <row r="309" spans="1:10" s="4" customFormat="1" ht="12.75">
      <c r="A309" s="115" t="s">
        <v>195</v>
      </c>
      <c r="B309" s="93" t="s">
        <v>196</v>
      </c>
      <c r="C309" s="88" t="s">
        <v>33</v>
      </c>
      <c r="D309" s="88" t="s">
        <v>33</v>
      </c>
      <c r="E309" s="88" t="s">
        <v>33</v>
      </c>
      <c r="F309" s="65">
        <f>F310+F311</f>
        <v>0</v>
      </c>
      <c r="G309" s="97"/>
      <c r="H309" s="3"/>
      <c r="I309" s="3"/>
      <c r="J309" s="3"/>
    </row>
    <row r="310" spans="1:6" ht="12.75">
      <c r="A310" s="156" t="s">
        <v>11</v>
      </c>
      <c r="B310" s="94" t="s">
        <v>197</v>
      </c>
      <c r="C310" s="94" t="s">
        <v>198</v>
      </c>
      <c r="D310" s="94">
        <v>0</v>
      </c>
      <c r="E310" s="92">
        <v>32</v>
      </c>
      <c r="F310" s="98">
        <f>D310*E310/1000</f>
        <v>0</v>
      </c>
    </row>
    <row r="311" spans="1:6" ht="12.75">
      <c r="A311" s="157"/>
      <c r="B311" s="94" t="s">
        <v>335</v>
      </c>
      <c r="C311" s="94"/>
      <c r="D311" s="94">
        <v>0</v>
      </c>
      <c r="E311" s="92">
        <v>10000</v>
      </c>
      <c r="F311" s="98">
        <f>D311*E311/1000</f>
        <v>0</v>
      </c>
    </row>
    <row r="312" spans="1:10" s="4" customFormat="1" ht="23.25" customHeight="1">
      <c r="A312" s="115" t="s">
        <v>199</v>
      </c>
      <c r="B312" s="93" t="s">
        <v>336</v>
      </c>
      <c r="C312" s="100" t="s">
        <v>165</v>
      </c>
      <c r="D312" s="93">
        <v>50</v>
      </c>
      <c r="E312" s="65">
        <v>154.3</v>
      </c>
      <c r="F312" s="65">
        <f>D312*E312/1000</f>
        <v>7.715000000000001</v>
      </c>
      <c r="G312" s="97"/>
      <c r="H312" s="3"/>
      <c r="I312" s="3"/>
      <c r="J312" s="3"/>
    </row>
    <row r="313" spans="1:10" s="4" customFormat="1" ht="12.75">
      <c r="A313" s="115" t="s">
        <v>200</v>
      </c>
      <c r="B313" s="116" t="s">
        <v>201</v>
      </c>
      <c r="C313" s="93"/>
      <c r="D313" s="93"/>
      <c r="E313" s="93"/>
      <c r="F313" s="65">
        <f>SUM(F314:F315)</f>
        <v>0</v>
      </c>
      <c r="G313" s="97"/>
      <c r="H313" s="3"/>
      <c r="I313" s="3"/>
      <c r="J313" s="3"/>
    </row>
    <row r="314" spans="1:6" ht="12.75">
      <c r="A314" s="156" t="s">
        <v>11</v>
      </c>
      <c r="B314" s="94" t="s">
        <v>202</v>
      </c>
      <c r="C314" s="94" t="s">
        <v>338</v>
      </c>
      <c r="D314" s="94">
        <v>0</v>
      </c>
      <c r="E314" s="92">
        <v>20000</v>
      </c>
      <c r="F314" s="98">
        <f>D314*E314/1000</f>
        <v>0</v>
      </c>
    </row>
    <row r="315" spans="1:10" s="2" customFormat="1" ht="22.5">
      <c r="A315" s="158"/>
      <c r="B315" s="94" t="s">
        <v>204</v>
      </c>
      <c r="C315" s="94" t="s">
        <v>337</v>
      </c>
      <c r="D315" s="94">
        <v>0</v>
      </c>
      <c r="E315" s="92">
        <v>20000</v>
      </c>
      <c r="F315" s="98">
        <f>D315*E315/1000</f>
        <v>0</v>
      </c>
      <c r="G315" s="87"/>
      <c r="H315" s="1"/>
      <c r="I315" s="1"/>
      <c r="J315" s="1"/>
    </row>
    <row r="316" spans="1:10" s="4" customFormat="1" ht="22.5">
      <c r="A316" s="115" t="s">
        <v>339</v>
      </c>
      <c r="B316" s="116" t="s">
        <v>342</v>
      </c>
      <c r="C316" s="93"/>
      <c r="D316" s="93"/>
      <c r="E316" s="93"/>
      <c r="F316" s="65">
        <f>SUM(F317:F319)</f>
        <v>0</v>
      </c>
      <c r="G316" s="97"/>
      <c r="H316" s="3"/>
      <c r="I316" s="3"/>
      <c r="J316" s="3"/>
    </row>
    <row r="317" spans="1:6" ht="12.75">
      <c r="A317" s="156" t="s">
        <v>11</v>
      </c>
      <c r="B317" s="94" t="s">
        <v>340</v>
      </c>
      <c r="C317" s="94" t="s">
        <v>165</v>
      </c>
      <c r="D317" s="94">
        <v>0</v>
      </c>
      <c r="E317" s="92">
        <v>50</v>
      </c>
      <c r="F317" s="98">
        <f>D317*E317/1000</f>
        <v>0</v>
      </c>
    </row>
    <row r="318" spans="1:10" s="2" customFormat="1" ht="12.75">
      <c r="A318" s="157"/>
      <c r="B318" s="94" t="s">
        <v>341</v>
      </c>
      <c r="C318" s="94" t="s">
        <v>203</v>
      </c>
      <c r="D318" s="94">
        <v>0</v>
      </c>
      <c r="E318" s="92">
        <v>1700</v>
      </c>
      <c r="F318" s="98">
        <f>D318*E318/1000</f>
        <v>0</v>
      </c>
      <c r="G318" s="87"/>
      <c r="H318" s="1"/>
      <c r="I318" s="1"/>
      <c r="J318" s="1"/>
    </row>
    <row r="319" spans="1:10" s="2" customFormat="1" ht="12.75">
      <c r="A319" s="158"/>
      <c r="B319" s="94" t="s">
        <v>343</v>
      </c>
      <c r="C319" s="94" t="s">
        <v>165</v>
      </c>
      <c r="D319" s="94">
        <v>0</v>
      </c>
      <c r="E319" s="92">
        <v>80</v>
      </c>
      <c r="F319" s="98">
        <f>D319*E319/1000</f>
        <v>0</v>
      </c>
      <c r="G319" s="87"/>
      <c r="H319" s="1"/>
      <c r="I319" s="1"/>
      <c r="J319" s="1"/>
    </row>
    <row r="320" spans="1:10" s="2" customFormat="1" ht="35.25" customHeight="1">
      <c r="A320" s="162" t="s">
        <v>205</v>
      </c>
      <c r="B320" s="162"/>
      <c r="C320" s="162"/>
      <c r="D320" s="162"/>
      <c r="E320" s="162"/>
      <c r="F320" s="162"/>
      <c r="G320" s="87"/>
      <c r="H320" s="1"/>
      <c r="I320" s="1"/>
      <c r="J320" s="1"/>
    </row>
    <row r="321" spans="1:10" s="2" customFormat="1" ht="12.75">
      <c r="A321" s="162" t="s">
        <v>206</v>
      </c>
      <c r="B321" s="162"/>
      <c r="C321" s="87"/>
      <c r="D321" s="87"/>
      <c r="E321" s="87"/>
      <c r="F321" s="87"/>
      <c r="G321" s="87"/>
      <c r="H321" s="1"/>
      <c r="I321" s="1"/>
      <c r="J321" s="1"/>
    </row>
    <row r="322" spans="1:10" s="2" customFormat="1" ht="12.75">
      <c r="A322" s="162" t="s">
        <v>207</v>
      </c>
      <c r="B322" s="162"/>
      <c r="C322" s="87" t="s">
        <v>19</v>
      </c>
      <c r="D322" s="87" t="s">
        <v>19</v>
      </c>
      <c r="E322" s="87" t="s">
        <v>208</v>
      </c>
      <c r="F322" s="87" t="s">
        <v>19</v>
      </c>
      <c r="G322" s="87"/>
      <c r="H322" s="1"/>
      <c r="I322" s="1"/>
      <c r="J322" s="1"/>
    </row>
    <row r="323" spans="1:10" s="2" customFormat="1" ht="12.75">
      <c r="A323" s="87" t="s">
        <v>19</v>
      </c>
      <c r="B323" s="87" t="s">
        <v>209</v>
      </c>
      <c r="C323" s="87" t="s">
        <v>19</v>
      </c>
      <c r="D323" s="87" t="s">
        <v>210</v>
      </c>
      <c r="E323" s="162" t="s">
        <v>211</v>
      </c>
      <c r="F323" s="162"/>
      <c r="G323" s="87"/>
      <c r="H323" s="1"/>
      <c r="I323" s="1"/>
      <c r="J323" s="1"/>
    </row>
    <row r="324" spans="1:10" s="2" customFormat="1" ht="12.75">
      <c r="A324" s="87" t="s">
        <v>19</v>
      </c>
      <c r="B324" s="87" t="s">
        <v>19</v>
      </c>
      <c r="C324" s="87" t="s">
        <v>212</v>
      </c>
      <c r="D324" s="87" t="s">
        <v>19</v>
      </c>
      <c r="E324" s="87" t="s">
        <v>19</v>
      </c>
      <c r="F324" s="87" t="s">
        <v>19</v>
      </c>
      <c r="G324" s="87"/>
      <c r="H324" s="1"/>
      <c r="I324" s="1"/>
      <c r="J324" s="1"/>
    </row>
    <row r="325" spans="1:10" s="2" customFormat="1" ht="12.75">
      <c r="A325" s="162" t="s">
        <v>213</v>
      </c>
      <c r="B325" s="162"/>
      <c r="C325" s="87"/>
      <c r="D325" s="87"/>
      <c r="E325" s="87"/>
      <c r="F325" s="87"/>
      <c r="G325" s="87"/>
      <c r="H325" s="1"/>
      <c r="I325" s="1"/>
      <c r="J325" s="1"/>
    </row>
    <row r="326" spans="1:10" s="2" customFormat="1" ht="12.75">
      <c r="A326" s="162"/>
      <c r="B326" s="162"/>
      <c r="C326" s="87" t="s">
        <v>19</v>
      </c>
      <c r="D326" s="87" t="s">
        <v>19</v>
      </c>
      <c r="E326" s="87" t="s">
        <v>344</v>
      </c>
      <c r="F326" s="87" t="s">
        <v>19</v>
      </c>
      <c r="G326" s="87"/>
      <c r="H326" s="1"/>
      <c r="I326" s="1"/>
      <c r="J326" s="1"/>
    </row>
    <row r="327" spans="1:10" s="2" customFormat="1" ht="11.25" customHeight="1">
      <c r="A327" s="87" t="s">
        <v>19</v>
      </c>
      <c r="B327" s="87" t="s">
        <v>209</v>
      </c>
      <c r="C327" s="87" t="s">
        <v>19</v>
      </c>
      <c r="D327" s="87" t="s">
        <v>210</v>
      </c>
      <c r="E327" s="162" t="s">
        <v>211</v>
      </c>
      <c r="F327" s="162"/>
      <c r="G327" s="87"/>
      <c r="H327" s="1"/>
      <c r="I327" s="1"/>
      <c r="J327" s="1"/>
    </row>
    <row r="329" spans="1:10" s="2" customFormat="1" ht="11.25" customHeight="1">
      <c r="A329" s="162" t="s">
        <v>445</v>
      </c>
      <c r="B329" s="162"/>
      <c r="C329" s="87"/>
      <c r="D329" s="87"/>
      <c r="E329" s="87"/>
      <c r="F329" s="87"/>
      <c r="G329" s="87"/>
      <c r="H329" s="1"/>
      <c r="I329" s="1"/>
      <c r="J329" s="1"/>
    </row>
  </sheetData>
  <sheetProtection/>
  <mergeCells count="86">
    <mergeCell ref="C1:G1"/>
    <mergeCell ref="C2:G3"/>
    <mergeCell ref="C4:G4"/>
    <mergeCell ref="A329:B329"/>
    <mergeCell ref="A35:A36"/>
    <mergeCell ref="A38:A39"/>
    <mergeCell ref="A41:A42"/>
    <mergeCell ref="A44:A45"/>
    <mergeCell ref="A47:A48"/>
    <mergeCell ref="A268:A270"/>
    <mergeCell ref="E323:F323"/>
    <mergeCell ref="A325:B325"/>
    <mergeCell ref="A271:B271"/>
    <mergeCell ref="A274:D274"/>
    <mergeCell ref="A280:A289"/>
    <mergeCell ref="A317:A319"/>
    <mergeCell ref="A326:B326"/>
    <mergeCell ref="E327:F327"/>
    <mergeCell ref="A291:A292"/>
    <mergeCell ref="A294:A305"/>
    <mergeCell ref="A307:A308"/>
    <mergeCell ref="A310:A311"/>
    <mergeCell ref="A314:A315"/>
    <mergeCell ref="A320:F320"/>
    <mergeCell ref="A321:B321"/>
    <mergeCell ref="A322:B322"/>
    <mergeCell ref="A225:D225"/>
    <mergeCell ref="A230:A231"/>
    <mergeCell ref="A232:D232"/>
    <mergeCell ref="A239:A242"/>
    <mergeCell ref="A246:D246"/>
    <mergeCell ref="A257:A264"/>
    <mergeCell ref="A254:A255"/>
    <mergeCell ref="C185:C191"/>
    <mergeCell ref="A186:A191"/>
    <mergeCell ref="A196:A198"/>
    <mergeCell ref="A211:A217"/>
    <mergeCell ref="A218:B218"/>
    <mergeCell ref="A220:D220"/>
    <mergeCell ref="B187:B188"/>
    <mergeCell ref="B189:B190"/>
    <mergeCell ref="A204:A209"/>
    <mergeCell ref="A144:B144"/>
    <mergeCell ref="A149:A157"/>
    <mergeCell ref="A162:B162"/>
    <mergeCell ref="A164:D164"/>
    <mergeCell ref="A173:B173"/>
    <mergeCell ref="C177:C183"/>
    <mergeCell ref="A178:A183"/>
    <mergeCell ref="B179:B180"/>
    <mergeCell ref="B181:B182"/>
    <mergeCell ref="C110:C116"/>
    <mergeCell ref="A111:A116"/>
    <mergeCell ref="A119:D119"/>
    <mergeCell ref="A128:F128"/>
    <mergeCell ref="A131:D131"/>
    <mergeCell ref="B112:B113"/>
    <mergeCell ref="B114:B115"/>
    <mergeCell ref="A63:G63"/>
    <mergeCell ref="A69:D69"/>
    <mergeCell ref="A76:D76"/>
    <mergeCell ref="A97:D97"/>
    <mergeCell ref="C101:C107"/>
    <mergeCell ref="A102:A107"/>
    <mergeCell ref="B103:B104"/>
    <mergeCell ref="B105:B106"/>
    <mergeCell ref="A82:A84"/>
    <mergeCell ref="A18:A23"/>
    <mergeCell ref="A25:A26"/>
    <mergeCell ref="A28:B28"/>
    <mergeCell ref="A30:D30"/>
    <mergeCell ref="A50:D50"/>
    <mergeCell ref="C54:C61"/>
    <mergeCell ref="A55:A61"/>
    <mergeCell ref="B56:B57"/>
    <mergeCell ref="B58:B60"/>
    <mergeCell ref="E5:G5"/>
    <mergeCell ref="A136:A142"/>
    <mergeCell ref="E136:E142"/>
    <mergeCell ref="A6:D6"/>
    <mergeCell ref="A8:C8"/>
    <mergeCell ref="A10:A11"/>
    <mergeCell ref="B10:B11"/>
    <mergeCell ref="C10:C11"/>
    <mergeCell ref="D10:D11"/>
    <mergeCell ref="E10:E11"/>
  </mergeCells>
  <printOptions/>
  <pageMargins left="0.46" right="0.14" top="0.4" bottom="0.3" header="0.09" footer="0.2"/>
  <pageSetup horizontalDpi="200" verticalDpi="200" orientation="landscape" paperSize="9" r:id="rId1"/>
  <rowBreaks count="7" manualBreakCount="7">
    <brk id="29" max="255" man="1"/>
    <brk id="65" max="255" man="1"/>
    <brk id="90" max="255" man="1"/>
    <brk id="118" max="255" man="1"/>
    <brk id="232" max="255" man="1"/>
    <brk id="264" max="255" man="1"/>
    <brk id="29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9.140625" style="9" customWidth="1"/>
    <col min="2" max="2" width="27.00390625" style="9" customWidth="1"/>
    <col min="3" max="3" width="17.57421875" style="9" customWidth="1"/>
    <col min="4" max="4" width="15.7109375" style="9" customWidth="1"/>
    <col min="5" max="5" width="16.8515625" style="9" customWidth="1"/>
    <col min="6" max="6" width="18.421875" style="27" customWidth="1"/>
    <col min="7" max="16384" width="9.140625" style="9" customWidth="1"/>
  </cols>
  <sheetData>
    <row r="1" spans="1:6" ht="12.75">
      <c r="A1" s="169" t="s">
        <v>217</v>
      </c>
      <c r="B1" s="169"/>
      <c r="C1" s="169"/>
      <c r="D1" s="169"/>
      <c r="E1" s="169"/>
      <c r="F1" s="169"/>
    </row>
    <row r="4" spans="1:10" s="15" customFormat="1" ht="64.5" customHeight="1">
      <c r="A4" s="10" t="s">
        <v>24</v>
      </c>
      <c r="B4" s="11" t="s">
        <v>218</v>
      </c>
      <c r="C4" s="11" t="s">
        <v>51</v>
      </c>
      <c r="D4" s="11" t="s">
        <v>52</v>
      </c>
      <c r="E4" s="11" t="s">
        <v>53</v>
      </c>
      <c r="F4" s="12" t="s">
        <v>54</v>
      </c>
      <c r="G4" s="13"/>
      <c r="H4" s="14"/>
      <c r="I4" s="14"/>
      <c r="J4" s="14"/>
    </row>
    <row r="5" spans="1:10" s="15" customFormat="1" ht="11.25">
      <c r="A5" s="10">
        <v>1</v>
      </c>
      <c r="B5" s="16">
        <v>2</v>
      </c>
      <c r="C5" s="16">
        <v>3</v>
      </c>
      <c r="D5" s="16">
        <v>4</v>
      </c>
      <c r="E5" s="16">
        <v>5</v>
      </c>
      <c r="F5" s="17">
        <v>6</v>
      </c>
      <c r="G5" s="13"/>
      <c r="H5" s="14"/>
      <c r="I5" s="14"/>
      <c r="J5" s="14"/>
    </row>
    <row r="6" spans="1:10" s="15" customFormat="1" ht="11.25" customHeight="1">
      <c r="A6" s="18">
        <v>1</v>
      </c>
      <c r="B6" s="18" t="s">
        <v>220</v>
      </c>
      <c r="C6" s="18">
        <v>5</v>
      </c>
      <c r="D6" s="18">
        <v>0</v>
      </c>
      <c r="E6" s="18">
        <v>0</v>
      </c>
      <c r="F6" s="19">
        <f aca="true" t="shared" si="0" ref="F6:F20">(D6+E6)*C6*2</f>
        <v>0</v>
      </c>
      <c r="G6" s="13"/>
      <c r="H6" s="14"/>
      <c r="I6" s="14"/>
      <c r="J6" s="14"/>
    </row>
    <row r="7" spans="1:10" s="15" customFormat="1" ht="11.25" customHeight="1">
      <c r="A7" s="18">
        <v>2</v>
      </c>
      <c r="B7" s="18" t="s">
        <v>221</v>
      </c>
      <c r="C7" s="18">
        <v>5</v>
      </c>
      <c r="D7" s="18">
        <v>1</v>
      </c>
      <c r="E7" s="18">
        <v>1</v>
      </c>
      <c r="F7" s="19">
        <f t="shared" si="0"/>
        <v>20</v>
      </c>
      <c r="G7" s="13"/>
      <c r="H7" s="14"/>
      <c r="I7" s="14"/>
      <c r="J7" s="14"/>
    </row>
    <row r="8" spans="1:10" s="15" customFormat="1" ht="11.25" customHeight="1">
      <c r="A8" s="18">
        <v>3</v>
      </c>
      <c r="B8" s="18" t="s">
        <v>222</v>
      </c>
      <c r="C8" s="18">
        <v>5</v>
      </c>
      <c r="D8" s="18">
        <v>0</v>
      </c>
      <c r="E8" s="18">
        <v>0</v>
      </c>
      <c r="F8" s="19">
        <f t="shared" si="0"/>
        <v>0</v>
      </c>
      <c r="G8" s="13"/>
      <c r="H8" s="14"/>
      <c r="I8" s="14"/>
      <c r="J8" s="14"/>
    </row>
    <row r="9" spans="1:10" s="15" customFormat="1" ht="11.25" customHeight="1">
      <c r="A9" s="18">
        <v>4</v>
      </c>
      <c r="B9" s="18" t="s">
        <v>223</v>
      </c>
      <c r="C9" s="18">
        <v>5</v>
      </c>
      <c r="D9" s="18">
        <v>0</v>
      </c>
      <c r="E9" s="18">
        <v>0</v>
      </c>
      <c r="F9" s="19">
        <f t="shared" si="0"/>
        <v>0</v>
      </c>
      <c r="G9" s="13"/>
      <c r="H9" s="14"/>
      <c r="I9" s="14"/>
      <c r="J9" s="14"/>
    </row>
    <row r="10" spans="1:10" s="15" customFormat="1" ht="11.25" customHeight="1">
      <c r="A10" s="18">
        <v>5</v>
      </c>
      <c r="B10" s="18" t="s">
        <v>224</v>
      </c>
      <c r="C10" s="18">
        <v>5</v>
      </c>
      <c r="D10" s="18">
        <v>0</v>
      </c>
      <c r="E10" s="18">
        <v>0</v>
      </c>
      <c r="F10" s="19">
        <f t="shared" si="0"/>
        <v>0</v>
      </c>
      <c r="G10" s="13"/>
      <c r="H10" s="14"/>
      <c r="I10" s="14"/>
      <c r="J10" s="14"/>
    </row>
    <row r="11" spans="1:10" s="15" customFormat="1" ht="11.25" customHeight="1">
      <c r="A11" s="18">
        <v>6</v>
      </c>
      <c r="B11" s="18" t="s">
        <v>225</v>
      </c>
      <c r="C11" s="18">
        <v>5</v>
      </c>
      <c r="D11" s="18">
        <v>1</v>
      </c>
      <c r="E11" s="18">
        <v>2</v>
      </c>
      <c r="F11" s="19">
        <f t="shared" si="0"/>
        <v>30</v>
      </c>
      <c r="G11" s="13"/>
      <c r="H11" s="14"/>
      <c r="I11" s="14"/>
      <c r="J11" s="14"/>
    </row>
    <row r="12" spans="1:10" s="15" customFormat="1" ht="11.25" customHeight="1">
      <c r="A12" s="18">
        <v>7</v>
      </c>
      <c r="B12" s="18" t="s">
        <v>226</v>
      </c>
      <c r="C12" s="18">
        <v>5</v>
      </c>
      <c r="D12" s="18">
        <v>0</v>
      </c>
      <c r="E12" s="18">
        <v>0</v>
      </c>
      <c r="F12" s="19">
        <f t="shared" si="0"/>
        <v>0</v>
      </c>
      <c r="G12" s="13"/>
      <c r="H12" s="14"/>
      <c r="I12" s="14"/>
      <c r="J12" s="14"/>
    </row>
    <row r="13" spans="1:10" s="15" customFormat="1" ht="11.25" customHeight="1">
      <c r="A13" s="18">
        <v>8</v>
      </c>
      <c r="B13" s="18" t="s">
        <v>227</v>
      </c>
      <c r="C13" s="18">
        <v>5</v>
      </c>
      <c r="D13" s="18">
        <v>0</v>
      </c>
      <c r="E13" s="18">
        <v>0</v>
      </c>
      <c r="F13" s="19">
        <f t="shared" si="0"/>
        <v>0</v>
      </c>
      <c r="G13" s="13"/>
      <c r="H13" s="14"/>
      <c r="I13" s="14"/>
      <c r="J13" s="14"/>
    </row>
    <row r="14" spans="1:10" s="15" customFormat="1" ht="11.25" customHeight="1">
      <c r="A14" s="18">
        <v>9</v>
      </c>
      <c r="B14" s="18" t="s">
        <v>228</v>
      </c>
      <c r="C14" s="18">
        <v>5</v>
      </c>
      <c r="D14" s="18">
        <v>0</v>
      </c>
      <c r="E14" s="18">
        <v>0</v>
      </c>
      <c r="F14" s="19">
        <f t="shared" si="0"/>
        <v>0</v>
      </c>
      <c r="G14" s="13"/>
      <c r="H14" s="14"/>
      <c r="I14" s="14"/>
      <c r="J14" s="14"/>
    </row>
    <row r="15" spans="1:10" s="15" customFormat="1" ht="11.25" customHeight="1">
      <c r="A15" s="18">
        <v>10</v>
      </c>
      <c r="B15" s="18" t="s">
        <v>229</v>
      </c>
      <c r="C15" s="18">
        <v>5</v>
      </c>
      <c r="D15" s="18">
        <v>0</v>
      </c>
      <c r="E15" s="18">
        <v>0</v>
      </c>
      <c r="F15" s="19">
        <f t="shared" si="0"/>
        <v>0</v>
      </c>
      <c r="G15" s="13"/>
      <c r="H15" s="14"/>
      <c r="I15" s="14"/>
      <c r="J15" s="14"/>
    </row>
    <row r="16" spans="1:10" s="15" customFormat="1" ht="11.25" customHeight="1">
      <c r="A16" s="18">
        <v>11</v>
      </c>
      <c r="B16" s="18" t="s">
        <v>230</v>
      </c>
      <c r="C16" s="18">
        <v>5</v>
      </c>
      <c r="D16" s="18">
        <v>0</v>
      </c>
      <c r="E16" s="18">
        <v>0</v>
      </c>
      <c r="F16" s="19">
        <f t="shared" si="0"/>
        <v>0</v>
      </c>
      <c r="G16" s="13"/>
      <c r="H16" s="14"/>
      <c r="I16" s="14"/>
      <c r="J16" s="14"/>
    </row>
    <row r="17" spans="1:10" s="15" customFormat="1" ht="11.25" customHeight="1">
      <c r="A17" s="18">
        <v>12</v>
      </c>
      <c r="B17" s="18" t="s">
        <v>231</v>
      </c>
      <c r="C17" s="18">
        <v>5</v>
      </c>
      <c r="D17" s="18">
        <v>0</v>
      </c>
      <c r="E17" s="18">
        <v>0</v>
      </c>
      <c r="F17" s="19">
        <f t="shared" si="0"/>
        <v>0</v>
      </c>
      <c r="G17" s="13"/>
      <c r="H17" s="14"/>
      <c r="I17" s="14"/>
      <c r="J17" s="14"/>
    </row>
    <row r="18" spans="1:10" s="15" customFormat="1" ht="11.25" customHeight="1">
      <c r="A18" s="18">
        <v>13</v>
      </c>
      <c r="B18" s="18" t="s">
        <v>232</v>
      </c>
      <c r="C18" s="18">
        <v>5</v>
      </c>
      <c r="D18" s="18">
        <v>0</v>
      </c>
      <c r="E18" s="18">
        <v>0</v>
      </c>
      <c r="F18" s="19">
        <f t="shared" si="0"/>
        <v>0</v>
      </c>
      <c r="G18" s="13"/>
      <c r="H18" s="14"/>
      <c r="I18" s="14"/>
      <c r="J18" s="14"/>
    </row>
    <row r="19" spans="1:10" s="15" customFormat="1" ht="11.25" customHeight="1">
      <c r="A19" s="18">
        <v>14</v>
      </c>
      <c r="B19" s="18" t="s">
        <v>233</v>
      </c>
      <c r="C19" s="18">
        <v>5</v>
      </c>
      <c r="D19" s="18">
        <v>0</v>
      </c>
      <c r="E19" s="18">
        <v>0</v>
      </c>
      <c r="F19" s="19">
        <f t="shared" si="0"/>
        <v>0</v>
      </c>
      <c r="G19" s="13"/>
      <c r="H19" s="14"/>
      <c r="I19" s="14"/>
      <c r="J19" s="14"/>
    </row>
    <row r="20" spans="1:10" s="26" customFormat="1" ht="11.25" customHeight="1">
      <c r="A20" s="20" t="s">
        <v>33</v>
      </c>
      <c r="B20" s="21" t="s">
        <v>32</v>
      </c>
      <c r="C20" s="21">
        <v>5</v>
      </c>
      <c r="D20" s="22">
        <f>SUM(D6:D19)</f>
        <v>2</v>
      </c>
      <c r="E20" s="22">
        <f>SUM(E6:E19)</f>
        <v>3</v>
      </c>
      <c r="F20" s="23">
        <f t="shared" si="0"/>
        <v>50</v>
      </c>
      <c r="G20" s="24"/>
      <c r="H20" s="25"/>
      <c r="I20" s="25"/>
      <c r="J20" s="25"/>
    </row>
    <row r="23" spans="1:2" ht="12.75">
      <c r="A23" s="170" t="s">
        <v>219</v>
      </c>
      <c r="B23" s="171"/>
    </row>
    <row r="24" spans="1:6" ht="42.75" customHeight="1">
      <c r="A24" s="172" t="s">
        <v>234</v>
      </c>
      <c r="B24" s="172"/>
      <c r="C24" s="172"/>
      <c r="D24" s="172"/>
      <c r="E24" s="172"/>
      <c r="F24" s="172"/>
    </row>
  </sheetData>
  <sheetProtection/>
  <mergeCells count="3">
    <mergeCell ref="A1:F1"/>
    <mergeCell ref="A23:B23"/>
    <mergeCell ref="A24:F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zoomScalePageLayoutView="0" workbookViewId="0" topLeftCell="B22">
      <selection activeCell="H39" sqref="H39"/>
    </sheetView>
  </sheetViews>
  <sheetFormatPr defaultColWidth="9.140625" defaultRowHeight="12.75"/>
  <cols>
    <col min="1" max="1" width="5.7109375" style="9" customWidth="1"/>
    <col min="2" max="2" width="38.421875" style="9" customWidth="1"/>
    <col min="3" max="3" width="10.7109375" style="9" customWidth="1"/>
    <col min="4" max="4" width="12.00390625" style="9" customWidth="1"/>
    <col min="5" max="5" width="15.28125" style="9" customWidth="1"/>
    <col min="6" max="6" width="14.00390625" style="9" customWidth="1"/>
    <col min="7" max="7" width="9.140625" style="9" customWidth="1"/>
    <col min="8" max="8" width="37.140625" style="9" customWidth="1"/>
    <col min="9" max="9" width="12.00390625" style="9" customWidth="1"/>
    <col min="10" max="10" width="12.57421875" style="9" customWidth="1"/>
    <col min="11" max="11" width="16.00390625" style="9" customWidth="1"/>
    <col min="12" max="16384" width="9.140625" style="9" customWidth="1"/>
  </cols>
  <sheetData>
    <row r="2" spans="1:6" s="29" customFormat="1" ht="12.75" customHeight="1">
      <c r="A2" s="176" t="s">
        <v>239</v>
      </c>
      <c r="B2" s="176"/>
      <c r="C2" s="176"/>
      <c r="D2" s="176"/>
      <c r="E2" s="176"/>
      <c r="F2" s="28"/>
    </row>
    <row r="5" spans="1:11" s="15" customFormat="1" ht="45">
      <c r="A5" s="10" t="s">
        <v>1</v>
      </c>
      <c r="B5" s="11" t="s">
        <v>240</v>
      </c>
      <c r="C5" s="11" t="s">
        <v>59</v>
      </c>
      <c r="D5" s="11" t="s">
        <v>241</v>
      </c>
      <c r="E5" s="11" t="s">
        <v>242</v>
      </c>
      <c r="F5" s="14"/>
      <c r="G5" s="10" t="s">
        <v>1</v>
      </c>
      <c r="H5" s="11" t="s">
        <v>243</v>
      </c>
      <c r="I5" s="11" t="s">
        <v>59</v>
      </c>
      <c r="J5" s="11" t="s">
        <v>241</v>
      </c>
      <c r="K5" s="11" t="s">
        <v>244</v>
      </c>
    </row>
    <row r="6" spans="1:11" s="15" customFormat="1" ht="11.25">
      <c r="A6" s="10">
        <v>1</v>
      </c>
      <c r="B6" s="30">
        <v>2</v>
      </c>
      <c r="C6" s="30">
        <v>3</v>
      </c>
      <c r="D6" s="16">
        <v>4</v>
      </c>
      <c r="E6" s="16">
        <v>5</v>
      </c>
      <c r="F6" s="14"/>
      <c r="G6" s="10">
        <v>1</v>
      </c>
      <c r="H6" s="30">
        <v>2</v>
      </c>
      <c r="I6" s="30">
        <v>3</v>
      </c>
      <c r="J6" s="16">
        <v>4</v>
      </c>
      <c r="K6" s="16">
        <v>5</v>
      </c>
    </row>
    <row r="7" spans="1:11" s="15" customFormat="1" ht="11.25" customHeight="1">
      <c r="A7" s="18">
        <v>1</v>
      </c>
      <c r="B7" s="31" t="s">
        <v>245</v>
      </c>
      <c r="C7" s="32">
        <v>412</v>
      </c>
      <c r="D7" s="33">
        <f>E7/C7</f>
        <v>0.6135922330097088</v>
      </c>
      <c r="E7" s="34">
        <v>252.8</v>
      </c>
      <c r="F7" s="14"/>
      <c r="G7" s="18">
        <v>1</v>
      </c>
      <c r="H7" s="31" t="s">
        <v>245</v>
      </c>
      <c r="I7" s="32">
        <v>329</v>
      </c>
      <c r="J7" s="33">
        <f>K7/I7</f>
        <v>2.9499999999999997</v>
      </c>
      <c r="K7" s="34">
        <v>970.55</v>
      </c>
    </row>
    <row r="8" spans="1:11" s="15" customFormat="1" ht="11.25" customHeight="1">
      <c r="A8" s="18">
        <v>2</v>
      </c>
      <c r="B8" s="31" t="s">
        <v>246</v>
      </c>
      <c r="C8" s="32">
        <v>331.5</v>
      </c>
      <c r="D8" s="33">
        <f aca="true" t="shared" si="0" ref="D8:D16">E8/C8</f>
        <v>0.613604826546003</v>
      </c>
      <c r="E8" s="34">
        <v>203.41</v>
      </c>
      <c r="F8" s="14"/>
      <c r="G8" s="18">
        <v>2</v>
      </c>
      <c r="H8" s="31" t="s">
        <v>246</v>
      </c>
      <c r="I8" s="32">
        <v>280</v>
      </c>
      <c r="J8" s="33">
        <f aca="true" t="shared" si="1" ref="J8:J14">K8/I8</f>
        <v>2.95</v>
      </c>
      <c r="K8" s="34">
        <v>826</v>
      </c>
    </row>
    <row r="9" spans="1:11" s="15" customFormat="1" ht="11.25" customHeight="1">
      <c r="A9" s="18">
        <v>3</v>
      </c>
      <c r="B9" s="31" t="s">
        <v>247</v>
      </c>
      <c r="C9" s="32">
        <v>378</v>
      </c>
      <c r="D9" s="33">
        <f t="shared" si="0"/>
        <v>0.6135978835978836</v>
      </c>
      <c r="E9" s="34">
        <v>231.94</v>
      </c>
      <c r="F9" s="14"/>
      <c r="G9" s="18">
        <v>3</v>
      </c>
      <c r="H9" s="31" t="s">
        <v>247</v>
      </c>
      <c r="I9" s="32">
        <v>143</v>
      </c>
      <c r="J9" s="33">
        <f t="shared" si="1"/>
        <v>2.95</v>
      </c>
      <c r="K9" s="34">
        <v>421.85</v>
      </c>
    </row>
    <row r="10" spans="1:11" s="15" customFormat="1" ht="11.25" customHeight="1">
      <c r="A10" s="18">
        <v>4</v>
      </c>
      <c r="B10" s="31" t="s">
        <v>248</v>
      </c>
      <c r="C10" s="32">
        <v>487.5</v>
      </c>
      <c r="D10" s="33">
        <f t="shared" si="0"/>
        <v>0.6136</v>
      </c>
      <c r="E10" s="34">
        <v>299.13</v>
      </c>
      <c r="F10" s="14"/>
      <c r="G10" s="18">
        <v>4</v>
      </c>
      <c r="H10" s="31" t="s">
        <v>248</v>
      </c>
      <c r="I10" s="32">
        <v>227</v>
      </c>
      <c r="J10" s="33">
        <f t="shared" si="1"/>
        <v>2.9499999999999997</v>
      </c>
      <c r="K10" s="34">
        <v>669.65</v>
      </c>
    </row>
    <row r="11" spans="1:11" s="15" customFormat="1" ht="11.25" customHeight="1">
      <c r="A11" s="18">
        <v>5</v>
      </c>
      <c r="B11" s="31" t="s">
        <v>249</v>
      </c>
      <c r="C11" s="32">
        <v>556.5</v>
      </c>
      <c r="D11" s="33">
        <f t="shared" si="0"/>
        <v>0.6136028751123092</v>
      </c>
      <c r="E11" s="34">
        <v>341.47</v>
      </c>
      <c r="F11" s="14"/>
      <c r="G11" s="18">
        <v>5</v>
      </c>
      <c r="H11" s="31" t="s">
        <v>249</v>
      </c>
      <c r="I11" s="32">
        <v>214</v>
      </c>
      <c r="J11" s="33">
        <f t="shared" si="1"/>
        <v>2.9499999999999997</v>
      </c>
      <c r="K11" s="34">
        <v>631.3</v>
      </c>
    </row>
    <row r="12" spans="1:11" s="15" customFormat="1" ht="11.25" customHeight="1">
      <c r="A12" s="18">
        <v>6</v>
      </c>
      <c r="B12" s="18" t="s">
        <v>250</v>
      </c>
      <c r="C12" s="32">
        <v>255.5</v>
      </c>
      <c r="D12" s="33">
        <f t="shared" si="0"/>
        <v>0.6135812133072407</v>
      </c>
      <c r="E12" s="34">
        <v>156.77</v>
      </c>
      <c r="F12" s="14"/>
      <c r="G12" s="18">
        <v>6</v>
      </c>
      <c r="H12" s="18" t="s">
        <v>250</v>
      </c>
      <c r="I12" s="32">
        <v>250</v>
      </c>
      <c r="J12" s="33">
        <f t="shared" si="1"/>
        <v>2.95</v>
      </c>
      <c r="K12" s="34">
        <v>737.5</v>
      </c>
    </row>
    <row r="13" spans="1:11" s="15" customFormat="1" ht="11.25" customHeight="1">
      <c r="A13" s="18">
        <v>7</v>
      </c>
      <c r="B13" s="31" t="s">
        <v>251</v>
      </c>
      <c r="C13" s="32">
        <v>242.5</v>
      </c>
      <c r="D13" s="33">
        <f t="shared" si="0"/>
        <v>0.6136082474226805</v>
      </c>
      <c r="E13" s="34">
        <v>148.8</v>
      </c>
      <c r="F13" s="14"/>
      <c r="G13" s="18">
        <v>7</v>
      </c>
      <c r="H13" s="31" t="s">
        <v>251</v>
      </c>
      <c r="I13" s="32">
        <v>72</v>
      </c>
      <c r="J13" s="33">
        <f t="shared" si="1"/>
        <v>2.95</v>
      </c>
      <c r="K13" s="34">
        <v>212.4</v>
      </c>
    </row>
    <row r="14" spans="1:11" s="15" customFormat="1" ht="11.25" customHeight="1">
      <c r="A14" s="18">
        <v>8</v>
      </c>
      <c r="B14" s="31" t="s">
        <v>252</v>
      </c>
      <c r="C14" s="32">
        <v>55</v>
      </c>
      <c r="D14" s="33">
        <f t="shared" si="0"/>
        <v>0.6136363636363636</v>
      </c>
      <c r="E14" s="34">
        <v>33.75</v>
      </c>
      <c r="F14" s="14"/>
      <c r="G14" s="18">
        <v>8</v>
      </c>
      <c r="H14" s="31" t="s">
        <v>252</v>
      </c>
      <c r="I14" s="32">
        <v>63</v>
      </c>
      <c r="J14" s="33">
        <f t="shared" si="1"/>
        <v>2.9499999999999997</v>
      </c>
      <c r="K14" s="34">
        <v>185.85</v>
      </c>
    </row>
    <row r="15" spans="1:11" ht="12.75">
      <c r="A15" s="35"/>
      <c r="B15" s="35" t="s">
        <v>253</v>
      </c>
      <c r="C15" s="40">
        <f>SUM(C7:C14)</f>
        <v>2718.5</v>
      </c>
      <c r="D15" s="47">
        <f t="shared" si="0"/>
        <v>0.6135994114401324</v>
      </c>
      <c r="E15" s="40">
        <f>SUM(E7:E14)</f>
        <v>1668.07</v>
      </c>
      <c r="G15" s="35"/>
      <c r="H15" s="35" t="s">
        <v>253</v>
      </c>
      <c r="I15" s="40">
        <f>SUM(I7:I14)</f>
        <v>1578</v>
      </c>
      <c r="J15" s="47">
        <f>K15/I15</f>
        <v>2.95</v>
      </c>
      <c r="K15" s="40">
        <f>SUM(K7:K14)</f>
        <v>4655.1</v>
      </c>
    </row>
    <row r="16" spans="1:11" s="15" customFormat="1" ht="11.25">
      <c r="A16" s="38"/>
      <c r="B16" s="35" t="s">
        <v>254</v>
      </c>
      <c r="C16" s="48">
        <v>340</v>
      </c>
      <c r="D16" s="47">
        <f t="shared" si="0"/>
        <v>0.6132647058823529</v>
      </c>
      <c r="E16" s="48">
        <v>208.51</v>
      </c>
      <c r="G16" s="38"/>
      <c r="H16" s="35" t="s">
        <v>254</v>
      </c>
      <c r="I16" s="39">
        <v>197</v>
      </c>
      <c r="J16" s="36">
        <f>K16/I16</f>
        <v>2.953756345177665</v>
      </c>
      <c r="K16" s="39">
        <v>581.89</v>
      </c>
    </row>
    <row r="17" spans="1:11" ht="12.75">
      <c r="A17" s="35"/>
      <c r="B17" s="35" t="s">
        <v>255</v>
      </c>
      <c r="C17" s="40">
        <f>C16*12</f>
        <v>4080</v>
      </c>
      <c r="D17" s="49" t="s">
        <v>33</v>
      </c>
      <c r="E17" s="40">
        <f>E16*12</f>
        <v>2502.12</v>
      </c>
      <c r="G17" s="35"/>
      <c r="H17" s="35" t="s">
        <v>255</v>
      </c>
      <c r="I17" s="40">
        <v>2364</v>
      </c>
      <c r="J17" s="41" t="s">
        <v>33</v>
      </c>
      <c r="K17" s="40">
        <f>K16*12</f>
        <v>6982.68</v>
      </c>
    </row>
    <row r="18" spans="1:11" ht="12.75">
      <c r="A18" s="35"/>
      <c r="B18" s="35" t="s">
        <v>256</v>
      </c>
      <c r="C18" s="40">
        <v>4080</v>
      </c>
      <c r="D18" s="49" t="s">
        <v>33</v>
      </c>
      <c r="E18" s="40">
        <v>2639.74</v>
      </c>
      <c r="G18" s="35"/>
      <c r="H18" s="35" t="s">
        <v>257</v>
      </c>
      <c r="I18" s="40">
        <v>2364</v>
      </c>
      <c r="J18" s="41" t="s">
        <v>33</v>
      </c>
      <c r="K18" s="40">
        <v>7680.95</v>
      </c>
    </row>
    <row r="23" spans="1:12" s="15" customFormat="1" ht="56.25">
      <c r="A23" s="10" t="s">
        <v>1</v>
      </c>
      <c r="B23" s="11" t="s">
        <v>258</v>
      </c>
      <c r="C23" s="11" t="s">
        <v>59</v>
      </c>
      <c r="D23" s="11" t="s">
        <v>241</v>
      </c>
      <c r="E23" s="11" t="s">
        <v>259</v>
      </c>
      <c r="F23" s="14"/>
      <c r="G23" s="10" t="s">
        <v>1</v>
      </c>
      <c r="H23" s="11" t="s">
        <v>2</v>
      </c>
      <c r="I23" s="11" t="s">
        <v>59</v>
      </c>
      <c r="J23" s="11" t="s">
        <v>60</v>
      </c>
      <c r="K23" s="11" t="s">
        <v>241</v>
      </c>
      <c r="L23" s="11" t="s">
        <v>260</v>
      </c>
    </row>
    <row r="24" spans="1:12" s="15" customFormat="1" ht="11.25">
      <c r="A24" s="10">
        <v>1</v>
      </c>
      <c r="B24" s="30">
        <v>2</v>
      </c>
      <c r="C24" s="30">
        <v>3</v>
      </c>
      <c r="D24" s="16">
        <v>4</v>
      </c>
      <c r="E24" s="16">
        <v>5</v>
      </c>
      <c r="F24" s="14"/>
      <c r="G24" s="10">
        <v>1</v>
      </c>
      <c r="H24" s="30">
        <v>2</v>
      </c>
      <c r="I24" s="30">
        <v>3</v>
      </c>
      <c r="J24" s="30">
        <v>4</v>
      </c>
      <c r="K24" s="16">
        <v>5</v>
      </c>
      <c r="L24" s="16">
        <v>6</v>
      </c>
    </row>
    <row r="25" spans="1:12" s="15" customFormat="1" ht="11.25" customHeight="1">
      <c r="A25" s="18">
        <v>1</v>
      </c>
      <c r="B25" s="31" t="s">
        <v>245</v>
      </c>
      <c r="C25" s="32">
        <v>27</v>
      </c>
      <c r="D25" s="33">
        <f>E25/C25</f>
        <v>5.5851851851851855</v>
      </c>
      <c r="E25" s="34">
        <v>150.8</v>
      </c>
      <c r="F25" s="14"/>
      <c r="G25" s="18">
        <v>1</v>
      </c>
      <c r="H25" s="31" t="s">
        <v>265</v>
      </c>
      <c r="I25" s="18">
        <v>1</v>
      </c>
      <c r="J25" s="18">
        <v>12</v>
      </c>
      <c r="K25" s="33">
        <v>260</v>
      </c>
      <c r="L25" s="58">
        <f>I25*J25*K25</f>
        <v>3120</v>
      </c>
    </row>
    <row r="26" spans="1:11" s="15" customFormat="1" ht="11.25" customHeight="1">
      <c r="A26" s="18">
        <v>2</v>
      </c>
      <c r="B26" s="31" t="s">
        <v>246</v>
      </c>
      <c r="C26" s="32">
        <v>48</v>
      </c>
      <c r="D26" s="33">
        <f aca="true" t="shared" si="2" ref="D26:D34">E26/C26</f>
        <v>5.612291666666667</v>
      </c>
      <c r="E26" s="34">
        <v>269.39</v>
      </c>
      <c r="F26" s="14"/>
      <c r="G26" s="50"/>
      <c r="H26" s="51"/>
      <c r="I26" s="52"/>
      <c r="J26" s="53"/>
      <c r="K26" s="54"/>
    </row>
    <row r="27" spans="1:12" s="15" customFormat="1" ht="11.25" customHeight="1">
      <c r="A27" s="18">
        <v>3</v>
      </c>
      <c r="B27" s="31" t="s">
        <v>247</v>
      </c>
      <c r="C27" s="32">
        <v>34</v>
      </c>
      <c r="D27" s="33">
        <f t="shared" si="2"/>
        <v>5.025294117647059</v>
      </c>
      <c r="E27" s="34">
        <v>170.86</v>
      </c>
      <c r="F27" s="14"/>
      <c r="G27" s="177" t="s">
        <v>1</v>
      </c>
      <c r="H27" s="173" t="s">
        <v>2</v>
      </c>
      <c r="I27" s="173" t="s">
        <v>59</v>
      </c>
      <c r="J27" s="173" t="s">
        <v>60</v>
      </c>
      <c r="K27" s="173" t="s">
        <v>241</v>
      </c>
      <c r="L27" s="173" t="s">
        <v>260</v>
      </c>
    </row>
    <row r="28" spans="1:12" s="15" customFormat="1" ht="11.25" customHeight="1">
      <c r="A28" s="18">
        <v>4</v>
      </c>
      <c r="B28" s="31" t="s">
        <v>248</v>
      </c>
      <c r="C28" s="32">
        <v>59</v>
      </c>
      <c r="D28" s="33">
        <f t="shared" si="2"/>
        <v>5.41406779661017</v>
      </c>
      <c r="E28" s="34">
        <v>319.43</v>
      </c>
      <c r="F28" s="14"/>
      <c r="G28" s="178"/>
      <c r="H28" s="174"/>
      <c r="I28" s="174"/>
      <c r="J28" s="174"/>
      <c r="K28" s="174"/>
      <c r="L28" s="174"/>
    </row>
    <row r="29" spans="1:12" s="15" customFormat="1" ht="11.25" customHeight="1">
      <c r="A29" s="18">
        <v>5</v>
      </c>
      <c r="B29" s="31" t="s">
        <v>249</v>
      </c>
      <c r="C29" s="32">
        <v>24</v>
      </c>
      <c r="D29" s="33">
        <f t="shared" si="2"/>
        <v>6.145833333333333</v>
      </c>
      <c r="E29" s="34">
        <v>147.5</v>
      </c>
      <c r="F29" s="14"/>
      <c r="G29" s="178"/>
      <c r="H29" s="174"/>
      <c r="I29" s="174"/>
      <c r="J29" s="174"/>
      <c r="K29" s="174"/>
      <c r="L29" s="174"/>
    </row>
    <row r="30" spans="1:12" s="15" customFormat="1" ht="11.25" customHeight="1">
      <c r="A30" s="18">
        <v>6</v>
      </c>
      <c r="B30" s="18" t="s">
        <v>250</v>
      </c>
      <c r="C30" s="32">
        <v>56</v>
      </c>
      <c r="D30" s="33">
        <f t="shared" si="2"/>
        <v>5.135178571428571</v>
      </c>
      <c r="E30" s="34">
        <v>287.57</v>
      </c>
      <c r="F30" s="14"/>
      <c r="G30" s="179"/>
      <c r="H30" s="175"/>
      <c r="I30" s="175"/>
      <c r="J30" s="175"/>
      <c r="K30" s="175"/>
      <c r="L30" s="175"/>
    </row>
    <row r="31" spans="1:12" s="15" customFormat="1" ht="11.25" customHeight="1">
      <c r="A31" s="18">
        <v>7</v>
      </c>
      <c r="B31" s="31" t="s">
        <v>251</v>
      </c>
      <c r="C31" s="32">
        <v>219</v>
      </c>
      <c r="D31" s="33">
        <f t="shared" si="2"/>
        <v>6.292100456621005</v>
      </c>
      <c r="E31" s="34">
        <v>1377.97</v>
      </c>
      <c r="F31" s="14"/>
      <c r="G31" s="10">
        <v>1</v>
      </c>
      <c r="H31" s="30">
        <v>2</v>
      </c>
      <c r="I31" s="30">
        <v>3</v>
      </c>
      <c r="J31" s="30">
        <v>4</v>
      </c>
      <c r="K31" s="16">
        <v>5</v>
      </c>
      <c r="L31" s="16">
        <v>6</v>
      </c>
    </row>
    <row r="32" spans="1:12" s="15" customFormat="1" ht="11.25" customHeight="1">
      <c r="A32" s="18">
        <v>8</v>
      </c>
      <c r="B32" s="31" t="s">
        <v>252</v>
      </c>
      <c r="C32" s="32">
        <v>0</v>
      </c>
      <c r="D32" s="33">
        <v>0</v>
      </c>
      <c r="E32" s="34">
        <v>0</v>
      </c>
      <c r="F32" s="14"/>
      <c r="G32" s="18">
        <v>1</v>
      </c>
      <c r="H32" s="31" t="s">
        <v>263</v>
      </c>
      <c r="I32" s="18">
        <v>1</v>
      </c>
      <c r="J32" s="18">
        <v>12</v>
      </c>
      <c r="K32" s="33">
        <v>826</v>
      </c>
      <c r="L32" s="34">
        <f>I32*J32*K32</f>
        <v>9912</v>
      </c>
    </row>
    <row r="33" spans="1:12" ht="12.75">
      <c r="A33" s="35"/>
      <c r="B33" s="35" t="s">
        <v>253</v>
      </c>
      <c r="C33" s="37">
        <f>SUM(C25:C32)</f>
        <v>467</v>
      </c>
      <c r="D33" s="36">
        <f t="shared" si="2"/>
        <v>5.831948608137045</v>
      </c>
      <c r="E33" s="40">
        <f>SUM(E25:E32)</f>
        <v>2723.52</v>
      </c>
      <c r="G33" s="18"/>
      <c r="H33" s="35" t="s">
        <v>264</v>
      </c>
      <c r="I33" s="21">
        <v>1</v>
      </c>
      <c r="J33" s="21">
        <v>12</v>
      </c>
      <c r="K33" s="36">
        <v>910</v>
      </c>
      <c r="L33" s="58">
        <f>I33*J33*K33</f>
        <v>10920</v>
      </c>
    </row>
    <row r="34" spans="1:11" s="15" customFormat="1" ht="11.25">
      <c r="A34" s="38"/>
      <c r="B34" s="35" t="s">
        <v>254</v>
      </c>
      <c r="C34" s="39">
        <v>58</v>
      </c>
      <c r="D34" s="36">
        <f t="shared" si="2"/>
        <v>5.869655172413793</v>
      </c>
      <c r="E34" s="39">
        <v>340.44</v>
      </c>
      <c r="G34" s="56"/>
      <c r="H34" s="42"/>
      <c r="I34" s="57"/>
      <c r="J34" s="55"/>
      <c r="K34" s="57"/>
    </row>
    <row r="35" spans="1:11" ht="12.75">
      <c r="A35" s="35"/>
      <c r="B35" s="35" t="s">
        <v>255</v>
      </c>
      <c r="C35" s="37">
        <v>696</v>
      </c>
      <c r="D35" s="41" t="s">
        <v>33</v>
      </c>
      <c r="E35" s="40">
        <f>E34*12</f>
        <v>4085.2799999999997</v>
      </c>
      <c r="G35" s="42"/>
      <c r="H35" s="42"/>
      <c r="I35" s="43"/>
      <c r="J35" s="44"/>
      <c r="K35" s="42"/>
    </row>
    <row r="36" spans="1:11" ht="12.75">
      <c r="A36" s="35"/>
      <c r="B36" s="35" t="s">
        <v>257</v>
      </c>
      <c r="C36" s="37">
        <v>696</v>
      </c>
      <c r="D36" s="41" t="s">
        <v>33</v>
      </c>
      <c r="E36" s="40">
        <v>4493.81</v>
      </c>
      <c r="G36" s="42"/>
      <c r="H36" s="42"/>
      <c r="I36" s="43"/>
      <c r="J36" s="44"/>
      <c r="K36" s="45"/>
    </row>
    <row r="37" spans="1:5" ht="12.75">
      <c r="A37" s="42"/>
      <c r="B37" s="42"/>
      <c r="C37" s="43"/>
      <c r="D37" s="44"/>
      <c r="E37" s="45"/>
    </row>
    <row r="38" spans="1:5" ht="12.75">
      <c r="A38" s="42"/>
      <c r="B38" s="42"/>
      <c r="C38" s="43"/>
      <c r="D38" s="44"/>
      <c r="E38" s="45"/>
    </row>
    <row r="40" spans="1:9" s="15" customFormat="1" ht="33.75">
      <c r="A40" s="10" t="s">
        <v>1</v>
      </c>
      <c r="B40" s="11" t="s">
        <v>2</v>
      </c>
      <c r="C40" s="11" t="s">
        <v>59</v>
      </c>
      <c r="D40" s="11" t="s">
        <v>60</v>
      </c>
      <c r="E40" s="11" t="s">
        <v>241</v>
      </c>
      <c r="F40" s="11" t="s">
        <v>260</v>
      </c>
      <c r="G40" s="14"/>
      <c r="H40" s="14"/>
      <c r="I40" s="14"/>
    </row>
    <row r="41" spans="1:9" s="15" customFormat="1" ht="11.25">
      <c r="A41" s="10">
        <v>1</v>
      </c>
      <c r="B41" s="30">
        <v>2</v>
      </c>
      <c r="C41" s="30">
        <v>4</v>
      </c>
      <c r="D41" s="30">
        <v>5</v>
      </c>
      <c r="E41" s="16">
        <v>6</v>
      </c>
      <c r="F41" s="16">
        <v>7</v>
      </c>
      <c r="G41" s="14"/>
      <c r="H41" s="59"/>
      <c r="I41" s="60"/>
    </row>
    <row r="42" spans="1:9" s="15" customFormat="1" ht="11.25">
      <c r="A42" s="18">
        <v>1</v>
      </c>
      <c r="B42" s="31" t="s">
        <v>262</v>
      </c>
      <c r="C42" s="18">
        <v>1</v>
      </c>
      <c r="D42" s="18">
        <v>12</v>
      </c>
      <c r="E42" s="33">
        <v>125.08</v>
      </c>
      <c r="F42" s="34">
        <f>C42*D42*E42</f>
        <v>1500.96</v>
      </c>
      <c r="G42" s="14"/>
      <c r="H42" s="14"/>
      <c r="I42" s="14"/>
    </row>
    <row r="43" spans="2:9" s="15" customFormat="1" ht="11.25">
      <c r="B43" s="35" t="s">
        <v>264</v>
      </c>
      <c r="C43" s="35">
        <v>1</v>
      </c>
      <c r="D43" s="35">
        <v>12</v>
      </c>
      <c r="E43" s="37">
        <v>137.6</v>
      </c>
      <c r="F43" s="58">
        <f>C43*D43*E43</f>
        <v>1651.1999999999998</v>
      </c>
      <c r="H43" s="21" t="s">
        <v>261</v>
      </c>
      <c r="I43" s="46">
        <f>E18+K18+E36+L25+L33+F43</f>
        <v>30505.7</v>
      </c>
    </row>
    <row r="44" spans="8:9" ht="12.75">
      <c r="H44" s="14"/>
      <c r="I44" s="14"/>
    </row>
  </sheetData>
  <sheetProtection/>
  <mergeCells count="7">
    <mergeCell ref="L27:L30"/>
    <mergeCell ref="K27:K30"/>
    <mergeCell ref="J27:J30"/>
    <mergeCell ref="I27:I30"/>
    <mergeCell ref="A2:E2"/>
    <mergeCell ref="H27:H30"/>
    <mergeCell ref="G27:G30"/>
  </mergeCell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6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5.7109375" style="9" customWidth="1"/>
    <col min="2" max="2" width="27.7109375" style="9" customWidth="1"/>
    <col min="3" max="3" width="10.7109375" style="9" customWidth="1"/>
    <col min="4" max="4" width="16.140625" style="9" customWidth="1"/>
    <col min="5" max="5" width="15.28125" style="9" customWidth="1"/>
    <col min="6" max="6" width="14.00390625" style="9" customWidth="1"/>
    <col min="7" max="7" width="9.140625" style="9" customWidth="1"/>
    <col min="8" max="8" width="26.8515625" style="9" customWidth="1"/>
    <col min="9" max="9" width="12.00390625" style="9" customWidth="1"/>
    <col min="10" max="10" width="12.57421875" style="9" customWidth="1"/>
    <col min="11" max="11" width="16.00390625" style="9" customWidth="1"/>
    <col min="12" max="16384" width="9.140625" style="9" customWidth="1"/>
  </cols>
  <sheetData>
    <row r="2" spans="1:6" s="29" customFormat="1" ht="12.75" customHeight="1">
      <c r="A2" s="176" t="s">
        <v>269</v>
      </c>
      <c r="B2" s="176"/>
      <c r="C2" s="176"/>
      <c r="D2" s="176"/>
      <c r="E2" s="176"/>
      <c r="F2" s="28"/>
    </row>
    <row r="5" spans="1:11" s="15" customFormat="1" ht="45">
      <c r="A5" s="10" t="s">
        <v>1</v>
      </c>
      <c r="B5" s="11" t="s">
        <v>279</v>
      </c>
      <c r="C5" s="11" t="s">
        <v>59</v>
      </c>
      <c r="D5" s="11" t="s">
        <v>241</v>
      </c>
      <c r="E5" s="11" t="s">
        <v>242</v>
      </c>
      <c r="F5" s="14"/>
      <c r="G5" s="10" t="s">
        <v>1</v>
      </c>
      <c r="H5" s="11" t="s">
        <v>270</v>
      </c>
      <c r="I5" s="11" t="s">
        <v>59</v>
      </c>
      <c r="J5" s="11" t="s">
        <v>271</v>
      </c>
      <c r="K5" s="11" t="s">
        <v>244</v>
      </c>
    </row>
    <row r="6" spans="1:11" s="15" customFormat="1" ht="11.25">
      <c r="A6" s="10">
        <v>1</v>
      </c>
      <c r="B6" s="30">
        <v>2</v>
      </c>
      <c r="C6" s="30">
        <v>3</v>
      </c>
      <c r="D6" s="16">
        <v>4</v>
      </c>
      <c r="E6" s="16">
        <v>5</v>
      </c>
      <c r="F6" s="14"/>
      <c r="G6" s="10">
        <v>1</v>
      </c>
      <c r="H6" s="30">
        <v>2</v>
      </c>
      <c r="I6" s="30">
        <v>3</v>
      </c>
      <c r="J6" s="16">
        <v>4</v>
      </c>
      <c r="K6" s="16">
        <v>5</v>
      </c>
    </row>
    <row r="7" spans="1:11" s="15" customFormat="1" ht="11.25" customHeight="1">
      <c r="A7" s="18">
        <v>1</v>
      </c>
      <c r="B7" s="31" t="s">
        <v>245</v>
      </c>
      <c r="C7" s="32">
        <v>34.7</v>
      </c>
      <c r="D7" s="33">
        <v>3028.88</v>
      </c>
      <c r="E7" s="34">
        <f>C7*D7</f>
        <v>105102.13600000001</v>
      </c>
      <c r="F7" s="14"/>
      <c r="G7" s="18">
        <v>1</v>
      </c>
      <c r="H7" s="31" t="s">
        <v>245</v>
      </c>
      <c r="I7" s="61">
        <v>5660</v>
      </c>
      <c r="J7" s="33">
        <v>6.38</v>
      </c>
      <c r="K7" s="34">
        <f>I7*J7</f>
        <v>36110.8</v>
      </c>
    </row>
    <row r="8" spans="1:11" s="15" customFormat="1" ht="11.25" customHeight="1">
      <c r="A8" s="18">
        <v>2</v>
      </c>
      <c r="B8" s="31" t="s">
        <v>246</v>
      </c>
      <c r="C8" s="32">
        <v>32.6</v>
      </c>
      <c r="D8" s="33">
        <v>3028.88</v>
      </c>
      <c r="E8" s="34">
        <f aca="true" t="shared" si="0" ref="E8:E18">C8*D8</f>
        <v>98741.48800000001</v>
      </c>
      <c r="F8" s="14"/>
      <c r="G8" s="18">
        <v>2</v>
      </c>
      <c r="H8" s="31" t="s">
        <v>246</v>
      </c>
      <c r="I8" s="61">
        <v>13180</v>
      </c>
      <c r="J8" s="33">
        <v>6.38</v>
      </c>
      <c r="K8" s="34">
        <f aca="true" t="shared" si="1" ref="K8:K18">I8*J8</f>
        <v>84088.4</v>
      </c>
    </row>
    <row r="9" spans="1:11" s="15" customFormat="1" ht="11.25" customHeight="1">
      <c r="A9" s="18">
        <v>3</v>
      </c>
      <c r="B9" s="31" t="s">
        <v>247</v>
      </c>
      <c r="C9" s="32">
        <v>28.6</v>
      </c>
      <c r="D9" s="33">
        <v>3028.88</v>
      </c>
      <c r="E9" s="34">
        <f t="shared" si="0"/>
        <v>86625.96800000001</v>
      </c>
      <c r="F9" s="14"/>
      <c r="G9" s="18">
        <v>3</v>
      </c>
      <c r="H9" s="31" t="s">
        <v>247</v>
      </c>
      <c r="I9" s="61">
        <v>6769</v>
      </c>
      <c r="J9" s="33">
        <v>6.38</v>
      </c>
      <c r="K9" s="34">
        <f t="shared" si="1"/>
        <v>43186.22</v>
      </c>
    </row>
    <row r="10" spans="1:11" s="15" customFormat="1" ht="11.25" customHeight="1">
      <c r="A10" s="18">
        <v>4</v>
      </c>
      <c r="B10" s="31" t="s">
        <v>248</v>
      </c>
      <c r="C10" s="32">
        <v>20.4</v>
      </c>
      <c r="D10" s="33">
        <v>3028.88</v>
      </c>
      <c r="E10" s="34">
        <f t="shared" si="0"/>
        <v>61789.151999999995</v>
      </c>
      <c r="F10" s="14"/>
      <c r="G10" s="18">
        <v>4</v>
      </c>
      <c r="H10" s="31" t="s">
        <v>248</v>
      </c>
      <c r="I10" s="61">
        <v>5000</v>
      </c>
      <c r="J10" s="33">
        <v>6.38</v>
      </c>
      <c r="K10" s="34">
        <f t="shared" si="1"/>
        <v>31900</v>
      </c>
    </row>
    <row r="11" spans="1:11" s="15" customFormat="1" ht="11.25" customHeight="1">
      <c r="A11" s="18">
        <v>5</v>
      </c>
      <c r="B11" s="31" t="s">
        <v>249</v>
      </c>
      <c r="C11" s="32">
        <v>6.1</v>
      </c>
      <c r="D11" s="33">
        <v>3028.88</v>
      </c>
      <c r="E11" s="34">
        <f t="shared" si="0"/>
        <v>18476.167999999998</v>
      </c>
      <c r="F11" s="14"/>
      <c r="G11" s="18">
        <v>5</v>
      </c>
      <c r="H11" s="31" t="s">
        <v>249</v>
      </c>
      <c r="I11" s="61">
        <v>2500</v>
      </c>
      <c r="J11" s="33">
        <v>6.38</v>
      </c>
      <c r="K11" s="34">
        <f t="shared" si="1"/>
        <v>15950</v>
      </c>
    </row>
    <row r="12" spans="1:11" s="15" customFormat="1" ht="11.25" customHeight="1">
      <c r="A12" s="18">
        <v>6</v>
      </c>
      <c r="B12" s="18" t="s">
        <v>250</v>
      </c>
      <c r="C12" s="32">
        <v>0</v>
      </c>
      <c r="D12" s="33">
        <v>0</v>
      </c>
      <c r="E12" s="34">
        <f t="shared" si="0"/>
        <v>0</v>
      </c>
      <c r="F12" s="14"/>
      <c r="G12" s="18">
        <v>6</v>
      </c>
      <c r="H12" s="18" t="s">
        <v>250</v>
      </c>
      <c r="I12" s="61">
        <v>1500</v>
      </c>
      <c r="J12" s="33">
        <v>6.38</v>
      </c>
      <c r="K12" s="34">
        <f t="shared" si="1"/>
        <v>9570</v>
      </c>
    </row>
    <row r="13" spans="1:11" s="15" customFormat="1" ht="11.25" customHeight="1">
      <c r="A13" s="18">
        <v>7</v>
      </c>
      <c r="B13" s="31" t="s">
        <v>251</v>
      </c>
      <c r="C13" s="32">
        <v>0</v>
      </c>
      <c r="D13" s="33">
        <v>0</v>
      </c>
      <c r="E13" s="34">
        <f t="shared" si="0"/>
        <v>0</v>
      </c>
      <c r="F13" s="14"/>
      <c r="G13" s="18">
        <v>7</v>
      </c>
      <c r="H13" s="31" t="s">
        <v>251</v>
      </c>
      <c r="I13" s="61">
        <v>1000</v>
      </c>
      <c r="J13" s="33">
        <v>6.38</v>
      </c>
      <c r="K13" s="34">
        <f t="shared" si="1"/>
        <v>6380</v>
      </c>
    </row>
    <row r="14" spans="1:11" s="15" customFormat="1" ht="11.25" customHeight="1">
      <c r="A14" s="18">
        <v>8</v>
      </c>
      <c r="B14" s="31" t="s">
        <v>252</v>
      </c>
      <c r="C14" s="32">
        <v>0</v>
      </c>
      <c r="D14" s="33">
        <v>0</v>
      </c>
      <c r="E14" s="34">
        <f t="shared" si="0"/>
        <v>0</v>
      </c>
      <c r="F14" s="14"/>
      <c r="G14" s="18">
        <v>8</v>
      </c>
      <c r="H14" s="31" t="s">
        <v>252</v>
      </c>
      <c r="I14" s="61">
        <v>500</v>
      </c>
      <c r="J14" s="33">
        <v>6.38</v>
      </c>
      <c r="K14" s="34">
        <f t="shared" si="1"/>
        <v>3190</v>
      </c>
    </row>
    <row r="15" spans="1:11" s="15" customFormat="1" ht="11.25" customHeight="1">
      <c r="A15" s="18">
        <v>9</v>
      </c>
      <c r="B15" s="31" t="s">
        <v>272</v>
      </c>
      <c r="C15" s="32">
        <v>6.1</v>
      </c>
      <c r="D15" s="33">
        <v>3028.88</v>
      </c>
      <c r="E15" s="34">
        <f t="shared" si="0"/>
        <v>18476.167999999998</v>
      </c>
      <c r="F15" s="14"/>
      <c r="G15" s="18">
        <v>9</v>
      </c>
      <c r="H15" s="31" t="s">
        <v>272</v>
      </c>
      <c r="I15" s="61">
        <v>2500</v>
      </c>
      <c r="J15" s="33">
        <v>6.38</v>
      </c>
      <c r="K15" s="34">
        <f t="shared" si="1"/>
        <v>15950</v>
      </c>
    </row>
    <row r="16" spans="1:11" s="15" customFormat="1" ht="11.25" customHeight="1">
      <c r="A16" s="18">
        <v>10</v>
      </c>
      <c r="B16" s="31" t="s">
        <v>273</v>
      </c>
      <c r="C16" s="32">
        <v>18.4</v>
      </c>
      <c r="D16" s="33">
        <v>3028.88</v>
      </c>
      <c r="E16" s="34">
        <f t="shared" si="0"/>
        <v>55731.392</v>
      </c>
      <c r="F16" s="14"/>
      <c r="G16" s="18">
        <v>10</v>
      </c>
      <c r="H16" s="31" t="s">
        <v>273</v>
      </c>
      <c r="I16" s="61">
        <v>5000</v>
      </c>
      <c r="J16" s="33">
        <v>6.38</v>
      </c>
      <c r="K16" s="34">
        <f t="shared" si="1"/>
        <v>31900</v>
      </c>
    </row>
    <row r="17" spans="1:11" s="15" customFormat="1" ht="11.25" customHeight="1">
      <c r="A17" s="18">
        <v>11</v>
      </c>
      <c r="B17" s="31" t="s">
        <v>274</v>
      </c>
      <c r="C17" s="32">
        <v>24.5</v>
      </c>
      <c r="D17" s="33">
        <v>3028.88</v>
      </c>
      <c r="E17" s="34">
        <f t="shared" si="0"/>
        <v>74207.56</v>
      </c>
      <c r="F17" s="14"/>
      <c r="G17" s="18">
        <v>11</v>
      </c>
      <c r="H17" s="31" t="s">
        <v>274</v>
      </c>
      <c r="I17" s="61">
        <v>7000</v>
      </c>
      <c r="J17" s="33">
        <v>6.38</v>
      </c>
      <c r="K17" s="34">
        <f t="shared" si="1"/>
        <v>44660</v>
      </c>
    </row>
    <row r="18" spans="1:11" s="15" customFormat="1" ht="11.25" customHeight="1">
      <c r="A18" s="18">
        <v>12</v>
      </c>
      <c r="B18" s="31" t="s">
        <v>275</v>
      </c>
      <c r="C18" s="32">
        <v>32.6</v>
      </c>
      <c r="D18" s="33">
        <v>3028.88</v>
      </c>
      <c r="E18" s="34">
        <f t="shared" si="0"/>
        <v>98741.48800000001</v>
      </c>
      <c r="F18" s="14"/>
      <c r="G18" s="18">
        <v>12</v>
      </c>
      <c r="H18" s="31" t="s">
        <v>275</v>
      </c>
      <c r="I18" s="61">
        <v>8575</v>
      </c>
      <c r="J18" s="33">
        <v>6.38</v>
      </c>
      <c r="K18" s="34">
        <f t="shared" si="1"/>
        <v>54708.5</v>
      </c>
    </row>
    <row r="19" spans="1:11" ht="12.75">
      <c r="A19" s="35"/>
      <c r="B19" s="35" t="s">
        <v>276</v>
      </c>
      <c r="C19" s="37">
        <f>SUM(C7:C18)</f>
        <v>204</v>
      </c>
      <c r="D19" s="62" t="s">
        <v>33</v>
      </c>
      <c r="E19" s="63">
        <f>SUM(E7:E18)</f>
        <v>617891.52</v>
      </c>
      <c r="G19" s="35"/>
      <c r="H19" s="35" t="s">
        <v>276</v>
      </c>
      <c r="I19" s="40">
        <f>SUM(I7:I18)</f>
        <v>59184</v>
      </c>
      <c r="J19" s="62" t="s">
        <v>33</v>
      </c>
      <c r="K19" s="40">
        <f>SUM(K7:K18)</f>
        <v>377593.92</v>
      </c>
    </row>
    <row r="20" spans="7:11" ht="12.75">
      <c r="G20" s="183" t="s">
        <v>277</v>
      </c>
      <c r="H20" s="183"/>
      <c r="I20" s="183"/>
      <c r="J20" s="183"/>
      <c r="K20" s="183"/>
    </row>
    <row r="22" spans="1:5" ht="33.75">
      <c r="A22" s="10" t="s">
        <v>1</v>
      </c>
      <c r="B22" s="11" t="s">
        <v>280</v>
      </c>
      <c r="C22" s="11" t="s">
        <v>59</v>
      </c>
      <c r="D22" s="11" t="s">
        <v>241</v>
      </c>
      <c r="E22" s="11" t="s">
        <v>242</v>
      </c>
    </row>
    <row r="23" spans="1:5" ht="12.75">
      <c r="A23" s="10">
        <v>1</v>
      </c>
      <c r="B23" s="30">
        <v>2</v>
      </c>
      <c r="C23" s="30">
        <v>3</v>
      </c>
      <c r="D23" s="16">
        <v>4</v>
      </c>
      <c r="E23" s="16">
        <v>5</v>
      </c>
    </row>
    <row r="24" spans="1:5" ht="12.75">
      <c r="A24" s="18">
        <v>1</v>
      </c>
      <c r="B24" s="31" t="s">
        <v>245</v>
      </c>
      <c r="C24" s="32">
        <v>30.5</v>
      </c>
      <c r="D24" s="33">
        <v>3102.74</v>
      </c>
      <c r="E24" s="34">
        <f>C24*D24</f>
        <v>94633.56999999999</v>
      </c>
    </row>
    <row r="25" spans="1:5" ht="12.75">
      <c r="A25" s="18">
        <v>2</v>
      </c>
      <c r="B25" s="31" t="s">
        <v>246</v>
      </c>
      <c r="C25" s="32">
        <v>28.7</v>
      </c>
      <c r="D25" s="33">
        <v>3102.74</v>
      </c>
      <c r="E25" s="34">
        <f aca="true" t="shared" si="2" ref="E25:E35">C25*D25</f>
        <v>89048.63799999999</v>
      </c>
    </row>
    <row r="26" spans="1:5" ht="12.75">
      <c r="A26" s="18">
        <v>3</v>
      </c>
      <c r="B26" s="31" t="s">
        <v>247</v>
      </c>
      <c r="C26" s="32">
        <v>25.1</v>
      </c>
      <c r="D26" s="33">
        <v>3102.74</v>
      </c>
      <c r="E26" s="34">
        <f t="shared" si="2"/>
        <v>77878.774</v>
      </c>
    </row>
    <row r="27" spans="1:5" ht="12.75">
      <c r="A27" s="18">
        <v>4</v>
      </c>
      <c r="B27" s="31" t="s">
        <v>248</v>
      </c>
      <c r="C27" s="32">
        <v>18</v>
      </c>
      <c r="D27" s="33">
        <v>3102.74</v>
      </c>
      <c r="E27" s="34">
        <f t="shared" si="2"/>
        <v>55849.31999999999</v>
      </c>
    </row>
    <row r="28" spans="1:5" ht="12.75">
      <c r="A28" s="18">
        <v>5</v>
      </c>
      <c r="B28" s="31" t="s">
        <v>249</v>
      </c>
      <c r="C28" s="32">
        <v>5.4</v>
      </c>
      <c r="D28" s="33">
        <v>3102.74</v>
      </c>
      <c r="E28" s="34">
        <f t="shared" si="2"/>
        <v>16754.796</v>
      </c>
    </row>
    <row r="29" spans="1:5" ht="12.75">
      <c r="A29" s="18">
        <v>6</v>
      </c>
      <c r="B29" s="18" t="s">
        <v>250</v>
      </c>
      <c r="C29" s="32">
        <v>0</v>
      </c>
      <c r="D29" s="33">
        <v>0</v>
      </c>
      <c r="E29" s="34">
        <f t="shared" si="2"/>
        <v>0</v>
      </c>
    </row>
    <row r="30" spans="1:5" ht="12.75">
      <c r="A30" s="18">
        <v>7</v>
      </c>
      <c r="B30" s="31" t="s">
        <v>251</v>
      </c>
      <c r="C30" s="32">
        <v>0</v>
      </c>
      <c r="D30" s="33">
        <v>0</v>
      </c>
      <c r="E30" s="34">
        <f t="shared" si="2"/>
        <v>0</v>
      </c>
    </row>
    <row r="31" spans="1:5" ht="12.75">
      <c r="A31" s="18">
        <v>8</v>
      </c>
      <c r="B31" s="31" t="s">
        <v>252</v>
      </c>
      <c r="C31" s="32">
        <v>0</v>
      </c>
      <c r="D31" s="33">
        <v>0</v>
      </c>
      <c r="E31" s="34">
        <f t="shared" si="2"/>
        <v>0</v>
      </c>
    </row>
    <row r="32" spans="1:5" ht="12.75">
      <c r="A32" s="18">
        <v>9</v>
      </c>
      <c r="B32" s="31" t="s">
        <v>272</v>
      </c>
      <c r="C32" s="32">
        <v>5.4</v>
      </c>
      <c r="D32" s="33">
        <v>3102.74</v>
      </c>
      <c r="E32" s="34">
        <f t="shared" si="2"/>
        <v>16754.796</v>
      </c>
    </row>
    <row r="33" spans="1:5" ht="12.75">
      <c r="A33" s="18">
        <v>10</v>
      </c>
      <c r="B33" s="31" t="s">
        <v>273</v>
      </c>
      <c r="C33" s="32">
        <v>16.2</v>
      </c>
      <c r="D33" s="33">
        <v>3102.74</v>
      </c>
      <c r="E33" s="34">
        <f t="shared" si="2"/>
        <v>50264.38799999999</v>
      </c>
    </row>
    <row r="34" spans="1:5" ht="12.75">
      <c r="A34" s="18">
        <v>11</v>
      </c>
      <c r="B34" s="31" t="s">
        <v>274</v>
      </c>
      <c r="C34" s="32">
        <v>21.5</v>
      </c>
      <c r="D34" s="33">
        <v>3102.74</v>
      </c>
      <c r="E34" s="34">
        <f t="shared" si="2"/>
        <v>66708.90999999999</v>
      </c>
    </row>
    <row r="35" spans="1:5" ht="12.75">
      <c r="A35" s="18">
        <v>12</v>
      </c>
      <c r="B35" s="31" t="s">
        <v>275</v>
      </c>
      <c r="C35" s="32">
        <v>28.7</v>
      </c>
      <c r="D35" s="33">
        <v>3102.74</v>
      </c>
      <c r="E35" s="34">
        <f t="shared" si="2"/>
        <v>89048.63799999999</v>
      </c>
    </row>
    <row r="36" spans="1:5" ht="12.75">
      <c r="A36" s="35"/>
      <c r="B36" s="35" t="s">
        <v>276</v>
      </c>
      <c r="C36" s="37">
        <f>SUM(C24:C35)</f>
        <v>179.5</v>
      </c>
      <c r="D36" s="62" t="s">
        <v>33</v>
      </c>
      <c r="E36" s="63">
        <f>SUM(E24:E35)</f>
        <v>556941.8299999998</v>
      </c>
    </row>
    <row r="40" spans="1:7" s="15" customFormat="1" ht="34.5" customHeight="1">
      <c r="A40" s="177" t="s">
        <v>1</v>
      </c>
      <c r="B40" s="173" t="s">
        <v>278</v>
      </c>
      <c r="C40" s="173" t="s">
        <v>283</v>
      </c>
      <c r="D40" s="173" t="s">
        <v>282</v>
      </c>
      <c r="E40" s="180" t="s">
        <v>281</v>
      </c>
      <c r="F40" s="184"/>
      <c r="G40" s="14"/>
    </row>
    <row r="41" spans="1:10" s="15" customFormat="1" ht="11.25">
      <c r="A41" s="179"/>
      <c r="B41" s="175"/>
      <c r="C41" s="175"/>
      <c r="D41" s="175"/>
      <c r="E41" s="180"/>
      <c r="F41" s="184"/>
      <c r="G41" s="14"/>
      <c r="H41" s="26" t="s">
        <v>284</v>
      </c>
      <c r="I41" s="26"/>
      <c r="J41" s="26"/>
    </row>
    <row r="42" spans="1:10" s="15" customFormat="1" ht="11.25">
      <c r="A42" s="10">
        <v>1</v>
      </c>
      <c r="B42" s="30">
        <v>2</v>
      </c>
      <c r="C42" s="30">
        <v>3</v>
      </c>
      <c r="D42" s="16">
        <v>4</v>
      </c>
      <c r="E42" s="16">
        <v>5</v>
      </c>
      <c r="F42" s="64"/>
      <c r="G42" s="14"/>
      <c r="H42" s="26" t="s">
        <v>285</v>
      </c>
      <c r="I42" s="26"/>
      <c r="J42" s="26"/>
    </row>
    <row r="43" spans="1:7" s="15" customFormat="1" ht="14.25" customHeight="1">
      <c r="A43" s="18">
        <v>1</v>
      </c>
      <c r="B43" s="31" t="s">
        <v>278</v>
      </c>
      <c r="C43" s="32">
        <v>108</v>
      </c>
      <c r="D43" s="33">
        <v>90</v>
      </c>
      <c r="E43" s="34">
        <v>90</v>
      </c>
      <c r="F43" s="54"/>
      <c r="G43" s="14"/>
    </row>
    <row r="44" spans="1:5" ht="12.75">
      <c r="A44" s="42"/>
      <c r="B44" s="42"/>
      <c r="C44" s="43"/>
      <c r="D44" s="44"/>
      <c r="E44" s="45"/>
    </row>
    <row r="46" spans="4:11" ht="12.75">
      <c r="D46" s="181" t="s">
        <v>286</v>
      </c>
      <c r="E46" s="182"/>
      <c r="F46" s="182"/>
      <c r="G46" s="182"/>
      <c r="H46" s="182"/>
      <c r="I46" s="182"/>
      <c r="J46" s="182"/>
      <c r="K46" s="182"/>
    </row>
  </sheetData>
  <sheetProtection/>
  <mergeCells count="9">
    <mergeCell ref="E40:E41"/>
    <mergeCell ref="D40:D41"/>
    <mergeCell ref="C40:C41"/>
    <mergeCell ref="D46:K46"/>
    <mergeCell ref="A2:E2"/>
    <mergeCell ref="G20:K20"/>
    <mergeCell ref="A40:A41"/>
    <mergeCell ref="B40:B41"/>
    <mergeCell ref="F40:F41"/>
  </mergeCell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2015-01-23T06:05:48Z</cp:lastPrinted>
  <dcterms:created xsi:type="dcterms:W3CDTF">2014-10-07T10:15:20Z</dcterms:created>
  <dcterms:modified xsi:type="dcterms:W3CDTF">2015-01-23T06:05:58Z</dcterms:modified>
  <cp:category/>
  <cp:version/>
  <cp:contentType/>
  <cp:contentStatus/>
</cp:coreProperties>
</file>